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perreira\Downloads\"/>
    </mc:Choice>
  </mc:AlternateContent>
  <xr:revisionPtr revIDLastSave="0" documentId="13_ncr:1_{FA142A43-C991-4535-92AA-396FE29E42D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otation" sheetId="2" r:id="rId1"/>
    <sheet name="Recent Strike Teams" sheetId="3" r:id="rId2"/>
    <sheet name="Edit Rotation" sheetId="7" r:id="rId3"/>
    <sheet name="Type 1 Data" sheetId="5" state="hidden" r:id="rId4"/>
    <sheet name="Type 3 Data" sheetId="4" state="hidden" r:id="rId5"/>
    <sheet name="Strike Team Data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6" l="1"/>
  <c r="B8" i="6" s="1"/>
  <c r="A23" i="6"/>
  <c r="B23" i="6" s="1"/>
  <c r="A51" i="6"/>
  <c r="B51" i="6" s="1"/>
  <c r="A50" i="6"/>
  <c r="B50" i="6" s="1"/>
  <c r="A47" i="6"/>
  <c r="B47" i="6" s="1"/>
  <c r="A49" i="6"/>
  <c r="B49" i="6" s="1"/>
  <c r="A48" i="6"/>
  <c r="B48" i="6" s="1"/>
  <c r="A46" i="6"/>
  <c r="B46" i="6" s="1"/>
  <c r="A45" i="6"/>
  <c r="B45" i="6" s="1"/>
  <c r="A44" i="6"/>
  <c r="B44" i="6" s="1"/>
  <c r="A43" i="6"/>
  <c r="B43" i="6" s="1"/>
  <c r="A42" i="6"/>
  <c r="B42" i="6" s="1"/>
  <c r="A41" i="6"/>
  <c r="B41" i="6" s="1"/>
  <c r="A40" i="6"/>
  <c r="B40" i="6" s="1"/>
  <c r="A39" i="6"/>
  <c r="B39" i="6" s="1"/>
  <c r="A38" i="6"/>
  <c r="B38" i="6" s="1"/>
  <c r="A37" i="6"/>
  <c r="B37" i="6" s="1"/>
  <c r="A36" i="6"/>
  <c r="B36" i="6" s="1"/>
  <c r="A35" i="6"/>
  <c r="B35" i="6" s="1"/>
  <c r="A34" i="6"/>
  <c r="B34" i="6" s="1"/>
  <c r="A33" i="6"/>
  <c r="B33" i="6" s="1"/>
  <c r="A32" i="6"/>
  <c r="B32" i="6" s="1"/>
  <c r="A31" i="6"/>
  <c r="B31" i="6" s="1"/>
  <c r="A30" i="6"/>
  <c r="B30" i="6" s="1"/>
  <c r="A29" i="6"/>
  <c r="B29" i="6" s="1"/>
  <c r="A28" i="6"/>
  <c r="B28" i="6" s="1"/>
  <c r="A27" i="6"/>
  <c r="B27" i="6" s="1"/>
  <c r="A26" i="6"/>
  <c r="B26" i="6" s="1"/>
  <c r="A25" i="6"/>
  <c r="B25" i="6" s="1"/>
  <c r="A24" i="6"/>
  <c r="B24" i="6" s="1"/>
  <c r="A22" i="6"/>
  <c r="B22" i="6" s="1"/>
  <c r="A21" i="6"/>
  <c r="B21" i="6" s="1"/>
  <c r="A20" i="6"/>
  <c r="B20" i="6" s="1"/>
  <c r="A19" i="6"/>
  <c r="B19" i="6" s="1"/>
  <c r="A18" i="6"/>
  <c r="B18" i="6" s="1"/>
  <c r="A17" i="6"/>
  <c r="B17" i="6" s="1"/>
  <c r="A16" i="6"/>
  <c r="B16" i="6" s="1"/>
  <c r="A15" i="6"/>
  <c r="B15" i="6" s="1"/>
  <c r="A14" i="6"/>
  <c r="B14" i="6" s="1"/>
  <c r="A13" i="6"/>
  <c r="B13" i="6" s="1"/>
  <c r="A12" i="6"/>
  <c r="B12" i="6" s="1"/>
  <c r="A11" i="6"/>
  <c r="B11" i="6" s="1"/>
  <c r="A10" i="6"/>
  <c r="B10" i="6" s="1"/>
  <c r="A9" i="6"/>
  <c r="B9" i="6" s="1"/>
  <c r="A7" i="6"/>
  <c r="B7" i="6" s="1"/>
  <c r="A6" i="6"/>
  <c r="B6" i="6" s="1"/>
  <c r="A5" i="6"/>
  <c r="B5" i="6" s="1"/>
  <c r="A4" i="6"/>
  <c r="B4" i="6" s="1"/>
  <c r="A3" i="6"/>
  <c r="B3" i="6" s="1"/>
  <c r="A2" i="6"/>
  <c r="B2" i="6" s="1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B13" i="5" l="1" a="1"/>
  <c r="B13" i="5" s="1"/>
  <c r="C13" i="5" s="1"/>
  <c r="B12" i="5" a="1"/>
  <c r="B12" i="5" s="1"/>
  <c r="C12" i="5" s="1"/>
  <c r="B14" i="5" a="1"/>
  <c r="B14" i="5" s="1"/>
  <c r="C14" i="5" s="1"/>
  <c r="B15" i="5" a="1"/>
  <c r="B15" i="5" s="1"/>
  <c r="C15" i="5" s="1"/>
  <c r="B8" i="5" a="1"/>
  <c r="B8" i="5" s="1"/>
  <c r="C8" i="5" s="1"/>
  <c r="B16" i="5" a="1"/>
  <c r="B16" i="5" s="1"/>
  <c r="C16" i="5" s="1"/>
  <c r="B17" i="5" a="1"/>
  <c r="B17" i="5" s="1"/>
  <c r="B10" i="5" a="1"/>
  <c r="B10" i="5" s="1"/>
  <c r="C10" i="5" s="1"/>
  <c r="B11" i="5" a="1"/>
  <c r="B11" i="5" s="1"/>
  <c r="C11" i="5" s="1"/>
  <c r="B16" i="4" a="1"/>
  <c r="B16" i="4" s="1"/>
  <c r="C16" i="4" s="1"/>
  <c r="B9" i="5" a="1"/>
  <c r="B9" i="5" s="1"/>
  <c r="C9" i="5" s="1"/>
  <c r="B15" i="4" a="1"/>
  <c r="B15" i="4" s="1"/>
  <c r="C15" i="4" s="1"/>
  <c r="B8" i="4" a="1"/>
  <c r="B8" i="4" s="1"/>
  <c r="C8" i="4" s="1"/>
  <c r="D10" i="2" s="1"/>
  <c r="B17" i="4" a="1"/>
  <c r="B17" i="4" s="1"/>
  <c r="C17" i="4" s="1"/>
  <c r="B9" i="4" a="1"/>
  <c r="B9" i="4" s="1"/>
  <c r="C9" i="4" s="1"/>
  <c r="D20" i="2" s="1"/>
  <c r="B10" i="4" a="1"/>
  <c r="B10" i="4" s="1"/>
  <c r="C10" i="4" s="1"/>
  <c r="D14" i="2" s="1"/>
  <c r="B11" i="4" a="1"/>
  <c r="B11" i="4" s="1"/>
  <c r="C11" i="4" s="1"/>
  <c r="D18" i="2" s="1"/>
  <c r="B12" i="4" a="1"/>
  <c r="B12" i="4" s="1"/>
  <c r="C12" i="4" s="1"/>
  <c r="D19" i="2" s="1"/>
  <c r="B13" i="4" a="1"/>
  <c r="B13" i="4" s="1"/>
  <c r="C13" i="4" s="1"/>
  <c r="D15" i="2" s="1"/>
  <c r="B14" i="4" a="1"/>
  <c r="B14" i="4" s="1"/>
  <c r="C14" i="4" s="1"/>
  <c r="B7" i="4" a="1"/>
  <c r="B7" i="4" s="1"/>
  <c r="C7" i="4" s="1"/>
  <c r="D9" i="2" s="1"/>
  <c r="B7" i="5" a="1"/>
  <c r="B7" i="5" s="1"/>
  <c r="C7" i="5" s="1"/>
  <c r="C2" i="6" a="1"/>
  <c r="C2" i="6" s="1"/>
  <c r="C4" i="2" s="1"/>
  <c r="B3" i="5" a="1"/>
  <c r="B3" i="5" s="1"/>
  <c r="C3" i="5" s="1"/>
  <c r="B2" i="5" a="1"/>
  <c r="B2" i="5" s="1"/>
  <c r="B5" i="5" a="1"/>
  <c r="B5" i="5" s="1"/>
  <c r="C5" i="5" s="1"/>
  <c r="B4" i="5" a="1"/>
  <c r="B4" i="5" s="1"/>
  <c r="C4" i="5" s="1"/>
  <c r="B6" i="5" a="1"/>
  <c r="B6" i="5" s="1"/>
  <c r="C6" i="5" s="1"/>
  <c r="B3" i="4" a="1"/>
  <c r="B3" i="4" s="1"/>
  <c r="C3" i="4" s="1"/>
  <c r="D6" i="2" s="1"/>
  <c r="B4" i="4" a="1"/>
  <c r="B4" i="4" s="1"/>
  <c r="C4" i="4" s="1"/>
  <c r="D16" i="2" s="1"/>
  <c r="B6" i="4" a="1"/>
  <c r="B6" i="4" s="1"/>
  <c r="C6" i="4" s="1"/>
  <c r="D8" i="2" s="1"/>
  <c r="B5" i="4" a="1"/>
  <c r="B5" i="4" s="1"/>
  <c r="C5" i="4" s="1"/>
  <c r="D7" i="2" s="1"/>
  <c r="B2" i="4" a="1"/>
  <c r="B2" i="4" s="1"/>
  <c r="C2" i="4" s="1"/>
  <c r="D17" i="2" s="1"/>
  <c r="D4" i="2" l="1"/>
  <c r="E2" i="5"/>
  <c r="C2" i="5"/>
  <c r="D2" i="5" s="1"/>
  <c r="C6" i="2" l="1"/>
  <c r="D3" i="5"/>
  <c r="D4" i="5" l="1"/>
  <c r="C7" i="2"/>
  <c r="D5" i="5" l="1"/>
  <c r="C8" i="2"/>
  <c r="D6" i="5" l="1"/>
  <c r="C10" i="2" s="1"/>
  <c r="C9" i="2"/>
  <c r="D7" i="5" l="1"/>
  <c r="C14" i="2" s="1"/>
  <c r="D8" i="5" l="1"/>
  <c r="C15" i="2" s="1"/>
  <c r="D9" i="5" l="1"/>
  <c r="C16" i="2" s="1"/>
  <c r="D10" i="5" l="1"/>
  <c r="C17" i="2" s="1"/>
  <c r="D11" i="5" l="1"/>
  <c r="C18" i="2" s="1"/>
  <c r="D12" i="5" l="1"/>
  <c r="D13" i="5" s="1"/>
  <c r="C20" i="2" s="1"/>
  <c r="C19" i="2" l="1"/>
  <c r="D14" i="5"/>
  <c r="C21" i="2" s="1"/>
  <c r="D15" i="5" l="1"/>
  <c r="C22" i="2" s="1"/>
  <c r="D16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<sst xmlns="http://schemas.openxmlformats.org/spreadsheetml/2006/main" count="221" uniqueCount="151">
  <si>
    <t>Agency List</t>
  </si>
  <si>
    <t>Carlsbad</t>
  </si>
  <si>
    <t>Del Mar</t>
  </si>
  <si>
    <t>Encinitas</t>
  </si>
  <si>
    <t>Escondido</t>
  </si>
  <si>
    <t>Oceanside</t>
  </si>
  <si>
    <t>Rancho Santa Fe</t>
  </si>
  <si>
    <t>Pala</t>
  </si>
  <si>
    <t>Pauma</t>
  </si>
  <si>
    <t>Rincon</t>
  </si>
  <si>
    <t>North Zone Planned Strike Team List</t>
  </si>
  <si>
    <t>San Marcos</t>
  </si>
  <si>
    <t>Recent Strike Teams:</t>
  </si>
  <si>
    <t>Solana Beach</t>
  </si>
  <si>
    <t>Valley Center</t>
  </si>
  <si>
    <t>Camp Pendleton</t>
  </si>
  <si>
    <t>Vista</t>
  </si>
  <si>
    <t>North County Fire</t>
  </si>
  <si>
    <t>*Rotate CBD,SMC,VTA,OCS, RSF , NCF  engine companies after they have been assigned to a strike team.*</t>
  </si>
  <si>
    <t>BR234</t>
  </si>
  <si>
    <t>*If local government engine responds on OES S/T as a fill unit, make sure they are rotated as well*</t>
  </si>
  <si>
    <t>Rules for dispatching strike teams:</t>
  </si>
  <si>
    <t>*Use NZ Resource Availability when putting together a planned strike team.*</t>
  </si>
  <si>
    <t>Rules for rotating resources after strike team deployment:</t>
  </si>
  <si>
    <t>San Pasqual</t>
  </si>
  <si>
    <t>*RSF and SMC would like to rotate by station (move both T1 and T3 regardless of which is dispatched)</t>
  </si>
  <si>
    <t>*VCF in County ONLY</t>
  </si>
  <si>
    <t>Agency Rotation</t>
  </si>
  <si>
    <t>DMR E238</t>
  </si>
  <si>
    <t>PYR E191</t>
  </si>
  <si>
    <t>SOL E237</t>
  </si>
  <si>
    <t>VTA E122</t>
  </si>
  <si>
    <t>SPI E171</t>
  </si>
  <si>
    <t>NCF E112</t>
  </si>
  <si>
    <t>PAL E151</t>
  </si>
  <si>
    <t>RCR E181</t>
  </si>
  <si>
    <t>ESC E137</t>
  </si>
  <si>
    <t>OCS E215, E213, E211, E218, E212</t>
  </si>
  <si>
    <t>PYR BR191</t>
  </si>
  <si>
    <t xml:space="preserve">VTA BR122 </t>
  </si>
  <si>
    <t>SPI BR171</t>
  </si>
  <si>
    <t>NCF BR114</t>
  </si>
  <si>
    <t>PAL BR151</t>
  </si>
  <si>
    <t>RCR BR181</t>
  </si>
  <si>
    <t>ESC BR133</t>
  </si>
  <si>
    <t>OCS BR216, BR217</t>
  </si>
  <si>
    <t>ENC BR234</t>
  </si>
  <si>
    <t>Type 1</t>
  </si>
  <si>
    <t>Type 3</t>
  </si>
  <si>
    <t>Next Out</t>
  </si>
  <si>
    <t>Order</t>
  </si>
  <si>
    <t>First 5</t>
  </si>
  <si>
    <t>Text to Columns</t>
  </si>
  <si>
    <t>6415C</t>
  </si>
  <si>
    <t>6416C</t>
  </si>
  <si>
    <t>6418C</t>
  </si>
  <si>
    <t>6419C</t>
  </si>
  <si>
    <t>6417C</t>
  </si>
  <si>
    <t>Strike Team Numbers</t>
  </si>
  <si>
    <t>Number</t>
  </si>
  <si>
    <t>Next Up</t>
  </si>
  <si>
    <t>6410C</t>
  </si>
  <si>
    <t>Units</t>
  </si>
  <si>
    <t>VCF E162, E161</t>
  </si>
  <si>
    <t>SOL / DMR Rule</t>
  </si>
  <si>
    <t>STENS</t>
  </si>
  <si>
    <t>STEN - Sargis (ESC), STEN-T Hankins (ESC)</t>
  </si>
  <si>
    <t>STEN: Davidson (VTA), STEN-T Gregson (VTA)</t>
  </si>
  <si>
    <t>BR114, BR151, BR171, BR181, BR234</t>
  </si>
  <si>
    <t>STEN - Livingstone (RSF)</t>
  </si>
  <si>
    <t>BR133, BR217, BR105, BR142, BR261</t>
  </si>
  <si>
    <t>STEN DeAvila (OCS</t>
  </si>
  <si>
    <t>STEN Scott (OCS)</t>
  </si>
  <si>
    <t>STEN Matthews (ESC)</t>
  </si>
  <si>
    <t>BR217, BR122, BR141, BR151, BR261</t>
  </si>
  <si>
    <t>BR217, BR112, BR126, BR141, BR134</t>
  </si>
  <si>
    <t>BR191, BR181, BR235, BR261, BR151</t>
  </si>
  <si>
    <t>BR234, BR151, BR181, BR171, BR25 (VJS)</t>
  </si>
  <si>
    <t>Date</t>
  </si>
  <si>
    <t>Comments</t>
  </si>
  <si>
    <t>w/ 6440C</t>
  </si>
  <si>
    <t>i</t>
  </si>
  <si>
    <t>Alternates</t>
  </si>
  <si>
    <t>BR171 / BR143</t>
  </si>
  <si>
    <t>6411C</t>
  </si>
  <si>
    <t>6412C</t>
  </si>
  <si>
    <t>MCP Burn</t>
  </si>
  <si>
    <t>STEN- Tim Scott OCS, STEN (t) – Lou Keener OCS</t>
  </si>
  <si>
    <t>STEN- Bruce Sherwood RSF, STEN (t) – John Brooks SMC</t>
  </si>
  <si>
    <t>BR122, BR114, BR133, BR217, BR106</t>
  </si>
  <si>
    <t>6413A</t>
  </si>
  <si>
    <t>STEN - Sherwood, STEN (T) Bennett</t>
  </si>
  <si>
    <t>E112, E106, E265, E151, E181</t>
  </si>
  <si>
    <t>Coastal Fire</t>
  </si>
  <si>
    <t>6414F</t>
  </si>
  <si>
    <t>STEN - Specht, STEN (T) - McGee</t>
  </si>
  <si>
    <t>6612, 6613, 6615, 2 out of county</t>
  </si>
  <si>
    <t>Oak</t>
  </si>
  <si>
    <t>STEN - Mickelson</t>
  </si>
  <si>
    <t>BR234, BR151, BR191, BR171, BR122</t>
  </si>
  <si>
    <t>Valley</t>
  </si>
  <si>
    <t>6417A</t>
  </si>
  <si>
    <t>STEN - Pender</t>
  </si>
  <si>
    <t>BR114, BR122, BR141, BR171, BR234</t>
  </si>
  <si>
    <t>STEN - Evonsion, STEN (T) - Wecklich</t>
  </si>
  <si>
    <t>E237, E262, E274, E10, E9</t>
  </si>
  <si>
    <t>TF6411 - STEN DeCamp</t>
  </si>
  <si>
    <t>BR17, BR26, PT25, BR262, BR151</t>
  </si>
  <si>
    <t>SMC E141, E142, E143</t>
  </si>
  <si>
    <t>CBD BR106, BR103</t>
  </si>
  <si>
    <t>E111, E143, E123, E151, E215</t>
  </si>
  <si>
    <t>6418A</t>
  </si>
  <si>
    <t>Sandia</t>
  </si>
  <si>
    <t>STEN- Spaulding, STEN (T)- O'Gorman</t>
  </si>
  <si>
    <t>STEN Mattews, STEN t Salazar</t>
  </si>
  <si>
    <t>BR181, BR234, BR171, BR151, BR265</t>
  </si>
  <si>
    <t>CBD E102, E101, E103, E106, E105, E104</t>
  </si>
  <si>
    <t>6410A</t>
  </si>
  <si>
    <t>STEN Matthews, STEN T Berg</t>
  </si>
  <si>
    <t>BR217, BR114, BR265, BR191, BR122</t>
  </si>
  <si>
    <t>Sites</t>
  </si>
  <si>
    <t>STEN- BENNETT, STEN-T O'GORMAN</t>
  </si>
  <si>
    <t>E234, E271, E191, E261, E122</t>
  </si>
  <si>
    <t>SHELLY</t>
  </si>
  <si>
    <t>ENC E233, E234</t>
  </si>
  <si>
    <t>6411A</t>
  </si>
  <si>
    <t>STEN - Evonsion</t>
  </si>
  <si>
    <t>E106, E114, E143, E172, E161</t>
  </si>
  <si>
    <t>Egg</t>
  </si>
  <si>
    <t>STEN-Harrington</t>
  </si>
  <si>
    <t xml:space="preserve">BR103, BR112,BR122, BR141, BR151 </t>
  </si>
  <si>
    <t>Roblar</t>
  </si>
  <si>
    <t>6413C</t>
  </si>
  <si>
    <t>STEN-Vasile, STEN T Bradshaw</t>
  </si>
  <si>
    <t>BR114, BR122, BR142, BR171, BR234</t>
  </si>
  <si>
    <t>Line</t>
  </si>
  <si>
    <t>SMC BR141, BR143, BR142</t>
  </si>
  <si>
    <t>6414C</t>
  </si>
  <si>
    <t>STEN - Evonsion, STEN (T) - Tucker</t>
  </si>
  <si>
    <t>Br171, Br234, BR114, BR122, BR191</t>
  </si>
  <si>
    <t>6415A</t>
  </si>
  <si>
    <t>STEN - Halle, STEN (T) - Wecklich</t>
  </si>
  <si>
    <t>E104, E232, E237, E143, E263</t>
  </si>
  <si>
    <t>6416A</t>
  </si>
  <si>
    <t>STEN - Brandt</t>
  </si>
  <si>
    <t>E211, E124, OES370, E171, E112</t>
  </si>
  <si>
    <t>RSF  E261, E265, E262</t>
  </si>
  <si>
    <t>RSF BR265, BR262</t>
  </si>
  <si>
    <t>BR114, BR234, BR191, BR262, BR171</t>
  </si>
  <si>
    <t>STEN-O'GORAMN STEN(T)- ROMAN</t>
  </si>
  <si>
    <t>PREPO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</si>
</sst>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4" borderId="14" xfId="0" applyFont="1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2" fillId="4" borderId="6" xfId="0" applyFont="1" applyFill="1" applyBorder="1"/>
    <xf numFmtId="14" fontId="2" fillId="4" borderId="8" xfId="0" applyNumberFormat="1" applyFont="1" applyFill="1" applyBorder="1"/>
    <xf numFmtId="0" fontId="2" fillId="4" borderId="10" xfId="0" applyFont="1" applyFill="1" applyBorder="1"/>
    <xf numFmtId="14" fontId="0" fillId="4" borderId="1" xfId="0" applyNumberFormat="1" applyFill="1" applyBorder="1"/>
    <xf numFmtId="14" fontId="2" fillId="4" borderId="10" xfId="0" applyNumberFormat="1" applyFont="1" applyFill="1" applyBorder="1"/>
    <xf numFmtId="14" fontId="2" fillId="4" borderId="8" xfId="0" applyNumberFormat="1" applyFont="1" applyFill="1" applyBorder="1" applyAlignment="1">
      <alignment horizontal="right"/>
    </xf>
    <xf numFmtId="14" fontId="2" fillId="4" borderId="10" xfId="0" applyNumberFormat="1" applyFont="1" applyFill="1" applyBorder="1" applyAlignment="1">
      <alignment horizontal="left"/>
    </xf>
    <xf numFmtId="0" fontId="2" fillId="4" borderId="1" xfId="0" applyFont="1" applyFill="1" applyBorder="1"/>
    <xf numFmtId="0" fontId="2" fillId="4" borderId="7" xfId="0" applyFont="1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4" borderId="8" xfId="0" applyNumberFormat="1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7" borderId="0" xfId="0" applyFont="1" applyFill="1" applyAlignment="1">
      <alignment horizontal="left" wrapText="1"/>
    </xf>
    <xf numFmtId="0" fontId="6" fillId="4" borderId="1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7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topLeftCell="A12" workbookViewId="0">
      <selection activeCell="G35" sqref="G35"/>
    </sheetView>
  </sheetViews>
  <sheetFormatPr defaultColWidth="8.85546875" defaultRowHeight="15" x14ac:dyDescent="0.25"/>
  <cols>
    <col min="1" max="1" width="2.28515625" customWidth="1"/>
    <col min="2" max="2" width="18.28515625" customWidth="1"/>
    <col min="3" max="3" width="41.7109375" customWidth="1"/>
    <col min="4" max="4" width="51.85546875" customWidth="1"/>
    <col min="5" max="5" width="9.140625" customWidth="1"/>
    <col min="6" max="6" width="19.5703125" customWidth="1"/>
    <col min="7" max="7" width="16.140625" customWidth="1"/>
  </cols>
  <sheetData>
    <row r="1" spans="1:4" ht="3.2" customHeight="1" thickBot="1" x14ac:dyDescent="0.3"/>
    <row r="2" spans="1:4" ht="26.45" thickBot="1" x14ac:dyDescent="0.5">
      <c r="B2" s="47" t="s">
        <v>10</v>
      </c>
      <c r="C2" s="48"/>
      <c r="D2" s="49"/>
    </row>
    <row r="3" spans="1:4" ht="10.5" customHeight="1" x14ac:dyDescent="0.25">
      <c r="B3" s="5"/>
      <c r="C3" s="5"/>
      <c r="D3" s="5"/>
    </row>
    <row r="4" spans="1:4" ht="19.149999999999999" x14ac:dyDescent="0.35">
      <c r="B4" s="19" t="s">
        <v>49</v>
      </c>
      <c r="C4" s="18" t="str">
        <f>'Strike Team Data'!C2&amp;"-A"</f>
        <v>6418-A</v>
      </c>
      <c r="D4" s="18" t="str">
        <f>'Strike Team Data'!C2&amp;"-C"</f>
        <v>6418-C</v>
      </c>
    </row>
    <row r="5" spans="1:4" x14ac:dyDescent="0.25">
      <c r="B5" s="7" t="s">
        <v>50</v>
      </c>
      <c r="C5" s="7" t="s">
        <v>47</v>
      </c>
      <c r="D5" s="7" t="s">
        <v>48</v>
      </c>
    </row>
    <row r="6" spans="1:4" x14ac:dyDescent="0.25">
      <c r="B6" s="8">
        <v>1</v>
      </c>
      <c r="C6" s="9" t="str">
        <f>'Type 1 Data'!$D$2</f>
        <v>VCF E162</v>
      </c>
      <c r="D6" s="9" t="str">
        <f>'Type 3 Data'!$C$3</f>
        <v>ESC BR133</v>
      </c>
    </row>
    <row r="7" spans="1:4" x14ac:dyDescent="0.25">
      <c r="B7" s="8">
        <v>2</v>
      </c>
      <c r="C7" s="9" t="str">
        <f>'Type 1 Data'!$D$3</f>
        <v>DMR E238</v>
      </c>
      <c r="D7" s="9" t="str">
        <f>'Type 3 Data'!$C$5</f>
        <v>RCR BR181</v>
      </c>
    </row>
    <row r="8" spans="1:4" x14ac:dyDescent="0.25">
      <c r="B8" s="8">
        <v>3</v>
      </c>
      <c r="C8" s="9" t="str">
        <f>'Type 1 Data'!$D$4</f>
        <v>PAL E151</v>
      </c>
      <c r="D8" s="9" t="str">
        <f>'Type 3 Data'!$C$6</f>
        <v>OCS BR216</v>
      </c>
    </row>
    <row r="9" spans="1:4" x14ac:dyDescent="0.25">
      <c r="B9" s="8">
        <v>4</v>
      </c>
      <c r="C9" s="9" t="str">
        <f>'Type 1 Data'!$D$5</f>
        <v>ESC E137</v>
      </c>
      <c r="D9" s="9" t="str">
        <f>'Type 3 Data'!$C$7</f>
        <v>SMC BR141</v>
      </c>
    </row>
    <row r="10" spans="1:4" ht="15" customHeight="1" x14ac:dyDescent="0.25">
      <c r="B10" s="8">
        <v>5</v>
      </c>
      <c r="C10" s="9" t="str">
        <f>'Type 1 Data'!$D$6</f>
        <v>CBD E102</v>
      </c>
      <c r="D10" s="9" t="str">
        <f>'Type 3 Data'!$C$8</f>
        <v>VTA BR122</v>
      </c>
    </row>
    <row r="11" spans="1:4" ht="15" customHeight="1" x14ac:dyDescent="0.25"/>
    <row r="12" spans="1:4" ht="18.75" x14ac:dyDescent="0.3">
      <c r="B12" s="19" t="s">
        <v>82</v>
      </c>
    </row>
    <row r="13" spans="1:4" ht="15" customHeight="1" x14ac:dyDescent="0.25">
      <c r="B13" s="7" t="s">
        <v>50</v>
      </c>
      <c r="C13" s="7" t="s">
        <v>47</v>
      </c>
      <c r="D13" s="7" t="s">
        <v>48</v>
      </c>
    </row>
    <row r="14" spans="1:4" ht="15" customHeight="1" x14ac:dyDescent="0.25">
      <c r="B14" s="41">
        <v>6</v>
      </c>
      <c r="C14" s="42" t="str">
        <f>'Type 1 Data'!D7</f>
        <v>RCR E181</v>
      </c>
      <c r="D14" s="42" t="str">
        <f>'Type 3 Data'!$C$10</f>
        <v>ENC BR234</v>
      </c>
    </row>
    <row r="15" spans="1:4" ht="15" customHeight="1" x14ac:dyDescent="0.25">
      <c r="B15" s="41">
        <v>7</v>
      </c>
      <c r="C15" s="42" t="str">
        <f>'Type 1 Data'!D8</f>
        <v>OCS E215</v>
      </c>
      <c r="D15" s="42" t="str">
        <f>'Type 3 Data'!$C$13</f>
        <v>RSF BR265</v>
      </c>
    </row>
    <row r="16" spans="1:4" ht="15" customHeight="1" x14ac:dyDescent="0.25">
      <c r="A16" t="s">
        <v>81</v>
      </c>
      <c r="B16" s="41">
        <v>8</v>
      </c>
      <c r="C16" s="42" t="str">
        <f>'Type 1 Data'!D9</f>
        <v>SMC E141</v>
      </c>
      <c r="D16" s="42" t="str">
        <f>'Type 3 Data'!$C$4</f>
        <v>CBD BR106</v>
      </c>
    </row>
    <row r="17" spans="2:4" ht="15" customHeight="1" x14ac:dyDescent="0.25">
      <c r="B17" s="41">
        <v>9</v>
      </c>
      <c r="C17" s="42" t="str">
        <f>'Type 1 Data'!D10</f>
        <v>VTA E122</v>
      </c>
      <c r="D17" s="42" t="str">
        <f>'Type 3 Data'!$C$2</f>
        <v>PAL BR151</v>
      </c>
    </row>
    <row r="18" spans="2:4" ht="15" customHeight="1" x14ac:dyDescent="0.25">
      <c r="B18" s="41">
        <v>10</v>
      </c>
      <c r="C18" s="42" t="str">
        <f>'Type 1 Data'!D11</f>
        <v>SPI E171</v>
      </c>
      <c r="D18" s="42" t="str">
        <f>'Type 3 Data'!$C$11</f>
        <v>PYR BR191</v>
      </c>
    </row>
    <row r="19" spans="2:4" ht="15" customHeight="1" x14ac:dyDescent="0.25">
      <c r="B19" s="41">
        <v>11</v>
      </c>
      <c r="C19" s="42" t="str">
        <f>'Type 1 Data'!D12</f>
        <v>ENC E233</v>
      </c>
      <c r="D19" s="42" t="str">
        <f>'Type 3 Data'!$C$12</f>
        <v>NCF BR114</v>
      </c>
    </row>
    <row r="20" spans="2:4" ht="15" customHeight="1" x14ac:dyDescent="0.25">
      <c r="B20" s="41">
        <v>12</v>
      </c>
      <c r="C20" s="42" t="str">
        <f>'Type 1 Data'!D13</f>
        <v>PYR E191</v>
      </c>
      <c r="D20" s="42" t="str">
        <f>'Type 3 Data'!$C$9</f>
        <v>SPI BR171</v>
      </c>
    </row>
    <row r="21" spans="2:4" ht="15" customHeight="1" x14ac:dyDescent="0.25">
      <c r="B21" s="41">
        <v>13</v>
      </c>
      <c r="C21" s="42" t="str">
        <f>'Type 1 Data'!D14</f>
        <v>NCF E112</v>
      </c>
      <c r="D21" s="42"/>
    </row>
    <row r="22" spans="2:4" ht="15" customHeight="1" x14ac:dyDescent="0.25">
      <c r="B22" s="41">
        <v>14</v>
      </c>
      <c r="C22" s="42" t="str">
        <f>'Type 1 Data'!D15</f>
        <v>RSF E261</v>
      </c>
      <c r="D22" s="42"/>
    </row>
    <row r="23" spans="2:4" ht="15" customHeight="1" x14ac:dyDescent="0.25"/>
    <row r="24" spans="2:4" ht="14.25" x14ac:dyDescent="0.25">
      <c r="B24" s="50" t="s">
        <v>21</v>
      </c>
      <c r="C24" s="50"/>
      <c r="D24" s="50"/>
    </row>
    <row r="25" spans="2:4" ht="15" customHeight="1" x14ac:dyDescent="0.25">
      <c r="B25" s="51" t="s">
        <v>22</v>
      </c>
      <c r="C25" s="51"/>
      <c r="D25" s="51"/>
    </row>
    <row r="26" spans="2:4" ht="14.25" x14ac:dyDescent="0.25">
      <c r="B26" s="3" t="s">
        <v>26</v>
      </c>
      <c r="C26" s="4"/>
      <c r="D26" s="4"/>
    </row>
    <row r="27" spans="2:4" ht="15.75" thickBot="1" x14ac:dyDescent="0.3"/>
    <row r="28" spans="2:4" ht="15.75" thickBot="1" x14ac:dyDescent="0.3">
      <c r="B28" s="21" t="s">
        <v>27</v>
      </c>
      <c r="C28" s="22"/>
      <c r="D28" s="23"/>
    </row>
    <row r="29" spans="2:4" x14ac:dyDescent="0.25">
      <c r="B29" s="2" t="s">
        <v>0</v>
      </c>
      <c r="C29" s="1" t="s">
        <v>47</v>
      </c>
      <c r="D29" s="1" t="s">
        <v>48</v>
      </c>
    </row>
    <row r="30" spans="2:4" x14ac:dyDescent="0.25">
      <c r="B30" s="10" t="s">
        <v>14</v>
      </c>
      <c r="C30" s="11" t="s">
        <v>63</v>
      </c>
      <c r="D30" s="12"/>
    </row>
    <row r="31" spans="2:4" x14ac:dyDescent="0.25">
      <c r="B31" s="13" t="s">
        <v>2</v>
      </c>
      <c r="C31" s="14" t="s">
        <v>28</v>
      </c>
      <c r="D31" s="14"/>
    </row>
    <row r="32" spans="2:4" x14ac:dyDescent="0.25">
      <c r="B32" s="10" t="s">
        <v>13</v>
      </c>
      <c r="C32" s="11" t="s">
        <v>30</v>
      </c>
      <c r="D32" s="12"/>
    </row>
    <row r="33" spans="2:4" x14ac:dyDescent="0.25">
      <c r="B33" s="10" t="s">
        <v>7</v>
      </c>
      <c r="C33" s="11" t="s">
        <v>34</v>
      </c>
      <c r="D33" s="11" t="s">
        <v>42</v>
      </c>
    </row>
    <row r="34" spans="2:4" x14ac:dyDescent="0.25">
      <c r="B34" s="17" t="s">
        <v>4</v>
      </c>
      <c r="C34" s="12" t="s">
        <v>36</v>
      </c>
      <c r="D34" s="12" t="s">
        <v>44</v>
      </c>
    </row>
    <row r="35" spans="2:4" x14ac:dyDescent="0.25">
      <c r="B35" s="10" t="s">
        <v>1</v>
      </c>
      <c r="C35" s="11" t="s">
        <v>116</v>
      </c>
      <c r="D35" s="11" t="s">
        <v>109</v>
      </c>
    </row>
    <row r="36" spans="2:4" x14ac:dyDescent="0.25">
      <c r="B36" s="17" t="s">
        <v>9</v>
      </c>
      <c r="C36" s="12" t="s">
        <v>35</v>
      </c>
      <c r="D36" s="12" t="s">
        <v>43</v>
      </c>
    </row>
    <row r="37" spans="2:4" x14ac:dyDescent="0.25">
      <c r="B37" s="10" t="s">
        <v>15</v>
      </c>
      <c r="C37" s="11"/>
      <c r="D37" s="11"/>
    </row>
    <row r="38" spans="2:4" x14ac:dyDescent="0.25">
      <c r="B38" s="10" t="s">
        <v>5</v>
      </c>
      <c r="C38" s="11" t="s">
        <v>37</v>
      </c>
      <c r="D38" s="12" t="s">
        <v>45</v>
      </c>
    </row>
    <row r="39" spans="2:4" x14ac:dyDescent="0.25">
      <c r="B39" s="10" t="s">
        <v>11</v>
      </c>
      <c r="C39" s="11" t="s">
        <v>108</v>
      </c>
      <c r="D39" s="11" t="s">
        <v>136</v>
      </c>
    </row>
    <row r="40" spans="2:4" x14ac:dyDescent="0.25">
      <c r="B40" s="44" t="s">
        <v>16</v>
      </c>
      <c r="C40" s="15" t="s">
        <v>31</v>
      </c>
      <c r="D40" s="16" t="s">
        <v>39</v>
      </c>
    </row>
    <row r="41" spans="2:4" x14ac:dyDescent="0.25">
      <c r="B41" s="10" t="s">
        <v>24</v>
      </c>
      <c r="C41" s="11" t="s">
        <v>32</v>
      </c>
      <c r="D41" s="11" t="s">
        <v>40</v>
      </c>
    </row>
    <row r="42" spans="2:4" x14ac:dyDescent="0.25">
      <c r="B42" s="13" t="s">
        <v>3</v>
      </c>
      <c r="C42" s="14" t="s">
        <v>124</v>
      </c>
      <c r="D42" s="14" t="s">
        <v>46</v>
      </c>
    </row>
    <row r="43" spans="2:4" x14ac:dyDescent="0.25">
      <c r="B43" s="13" t="s">
        <v>8</v>
      </c>
      <c r="C43" s="14" t="s">
        <v>29</v>
      </c>
      <c r="D43" s="14" t="s">
        <v>38</v>
      </c>
    </row>
    <row r="44" spans="2:4" x14ac:dyDescent="0.25">
      <c r="B44" s="10" t="s">
        <v>17</v>
      </c>
      <c r="C44" s="11" t="s">
        <v>33</v>
      </c>
      <c r="D44" s="11" t="s">
        <v>41</v>
      </c>
    </row>
    <row r="45" spans="2:4" x14ac:dyDescent="0.25">
      <c r="B45" s="45" t="s">
        <v>6</v>
      </c>
      <c r="C45" s="15" t="s">
        <v>146</v>
      </c>
      <c r="D45" s="15" t="s">
        <v>147</v>
      </c>
    </row>
    <row r="46" spans="2:4" x14ac:dyDescent="0.25">
      <c r="B46" s="46"/>
      <c r="C46" s="46"/>
      <c r="D46" s="46"/>
    </row>
    <row r="47" spans="2:4" x14ac:dyDescent="0.25">
      <c r="B47" s="46"/>
      <c r="C47" s="46"/>
      <c r="D47" s="46"/>
    </row>
    <row r="48" spans="2:4" x14ac:dyDescent="0.25">
      <c r="B48" s="46"/>
      <c r="C48" s="46"/>
      <c r="D48" s="46"/>
    </row>
    <row r="49" spans="2:4" x14ac:dyDescent="0.25">
      <c r="B49" s="46"/>
      <c r="C49" s="46"/>
      <c r="D49" s="46"/>
    </row>
    <row r="50" spans="2:4" x14ac:dyDescent="0.25">
      <c r="B50" s="46"/>
      <c r="C50" s="46"/>
      <c r="D50" s="46"/>
    </row>
    <row r="51" spans="2:4" x14ac:dyDescent="0.25">
      <c r="B51" s="46"/>
      <c r="C51" s="46"/>
      <c r="D51" s="46"/>
    </row>
    <row r="52" spans="2:4" x14ac:dyDescent="0.25">
      <c r="B52" s="46"/>
      <c r="C52" s="46"/>
      <c r="D52" s="46"/>
    </row>
    <row r="53" spans="2:4" x14ac:dyDescent="0.25">
      <c r="B53" s="46"/>
      <c r="C53" s="46"/>
      <c r="D53" s="46"/>
    </row>
    <row r="54" spans="2:4" x14ac:dyDescent="0.25">
      <c r="B54" s="46"/>
      <c r="C54" s="46"/>
      <c r="D54" s="46"/>
    </row>
    <row r="55" spans="2:4" x14ac:dyDescent="0.25">
      <c r="B55" s="46"/>
      <c r="C55" s="46"/>
      <c r="D55" s="46"/>
    </row>
    <row r="56" spans="2:4" x14ac:dyDescent="0.25">
      <c r="B56" s="46"/>
      <c r="C56" s="46"/>
      <c r="D56" s="46"/>
    </row>
    <row r="57" spans="2:4" x14ac:dyDescent="0.25">
      <c r="B57" s="46"/>
      <c r="C57" s="46"/>
      <c r="D57" s="46"/>
    </row>
    <row r="58" spans="2:4" x14ac:dyDescent="0.25">
      <c r="B58" s="46"/>
      <c r="C58" s="46"/>
      <c r="D58" s="46"/>
    </row>
    <row r="59" spans="2:4" x14ac:dyDescent="0.25">
      <c r="B59" s="46"/>
      <c r="C59" s="46"/>
      <c r="D59" s="46"/>
    </row>
    <row r="60" spans="2:4" x14ac:dyDescent="0.25">
      <c r="B60" s="46"/>
      <c r="C60" s="46"/>
      <c r="D60" s="46"/>
    </row>
    <row r="61" spans="2:4" x14ac:dyDescent="0.25">
      <c r="B61" s="46"/>
      <c r="C61" s="46"/>
      <c r="D61" s="46"/>
    </row>
    <row r="62" spans="2:4" x14ac:dyDescent="0.25">
      <c r="B62" s="46"/>
      <c r="C62" s="46"/>
      <c r="D62" s="46"/>
    </row>
    <row r="63" spans="2:4" x14ac:dyDescent="0.25">
      <c r="B63" s="46"/>
      <c r="C63" s="46"/>
      <c r="D63" s="46"/>
    </row>
    <row r="64" spans="2:4" x14ac:dyDescent="0.25">
      <c r="B64" s="46"/>
      <c r="C64" s="46"/>
      <c r="D64" s="46"/>
    </row>
    <row r="65" spans="2:4" x14ac:dyDescent="0.25">
      <c r="B65" s="46"/>
      <c r="C65" s="46"/>
      <c r="D65" s="46"/>
    </row>
    <row r="66" spans="2:4" x14ac:dyDescent="0.25">
      <c r="B66" s="46"/>
      <c r="C66" s="46"/>
      <c r="D66" s="46"/>
    </row>
  </sheetData>
  <mergeCells count="3">
    <mergeCell ref="B2:D2"/>
    <mergeCell ref="B24:D24"/>
    <mergeCell ref="B25:D2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2"/>
  <sheetViews>
    <sheetView tabSelected="1" topLeftCell="A3" workbookViewId="0">
      <selection activeCell="C33" sqref="C33"/>
    </sheetView>
  </sheetViews>
  <sheetFormatPr defaultColWidth="8.85546875" defaultRowHeight="15" x14ac:dyDescent="0.25"/>
  <cols>
    <col min="1" max="1" width="11.7109375" customWidth="1"/>
    <col min="2" max="2" width="10" customWidth="1"/>
    <col min="3" max="3" width="48.7109375" customWidth="1"/>
    <col min="4" max="4" width="39.42578125" customWidth="1"/>
    <col min="5" max="5" width="19" customWidth="1"/>
  </cols>
  <sheetData>
    <row r="1" spans="1:5" ht="19.7" thickBot="1" x14ac:dyDescent="0.4">
      <c r="A1" s="52" t="s">
        <v>12</v>
      </c>
      <c r="B1" s="53"/>
      <c r="C1" s="53"/>
      <c r="D1" s="53"/>
      <c r="E1" s="53"/>
    </row>
    <row r="2" spans="1:5" ht="14.25" x14ac:dyDescent="0.25">
      <c r="A2" s="24" t="s">
        <v>78</v>
      </c>
      <c r="B2" s="24" t="s">
        <v>59</v>
      </c>
      <c r="C2" s="24" t="s">
        <v>65</v>
      </c>
      <c r="D2" s="31" t="s">
        <v>62</v>
      </c>
      <c r="E2" s="39" t="s">
        <v>79</v>
      </c>
    </row>
    <row r="3" spans="1:5" ht="14.25" x14ac:dyDescent="0.25">
      <c r="A3" s="32">
        <v>44168</v>
      </c>
      <c r="B3" s="33" t="s">
        <v>53</v>
      </c>
      <c r="C3" s="33" t="s">
        <v>66</v>
      </c>
      <c r="D3" s="34" t="s">
        <v>68</v>
      </c>
      <c r="E3" s="25"/>
    </row>
    <row r="4" spans="1:5" ht="14.25" x14ac:dyDescent="0.25">
      <c r="A4" s="32">
        <v>44341</v>
      </c>
      <c r="B4" s="33" t="s">
        <v>54</v>
      </c>
      <c r="C4" s="33" t="s">
        <v>69</v>
      </c>
      <c r="D4" s="34" t="s">
        <v>70</v>
      </c>
      <c r="E4" s="25"/>
    </row>
    <row r="5" spans="1:5" ht="14.25" x14ac:dyDescent="0.25">
      <c r="A5" s="32">
        <v>44355</v>
      </c>
      <c r="B5" s="35" t="s">
        <v>55</v>
      </c>
      <c r="C5" s="35" t="s">
        <v>71</v>
      </c>
      <c r="D5" s="34" t="s">
        <v>74</v>
      </c>
      <c r="E5" s="25"/>
    </row>
    <row r="6" spans="1:5" ht="14.25" x14ac:dyDescent="0.25">
      <c r="A6" s="32">
        <v>44355</v>
      </c>
      <c r="B6" s="35" t="s">
        <v>56</v>
      </c>
      <c r="C6" s="35" t="s">
        <v>71</v>
      </c>
      <c r="D6" s="34" t="s">
        <v>74</v>
      </c>
      <c r="E6" s="25"/>
    </row>
    <row r="7" spans="1:5" ht="14.25" x14ac:dyDescent="0.25">
      <c r="A7" s="32">
        <v>44356</v>
      </c>
      <c r="B7" s="35" t="s">
        <v>57</v>
      </c>
      <c r="C7" s="35" t="s">
        <v>72</v>
      </c>
      <c r="D7" s="34" t="s">
        <v>75</v>
      </c>
      <c r="E7" s="25"/>
    </row>
    <row r="8" spans="1:5" ht="14.25" x14ac:dyDescent="0.25">
      <c r="A8" s="32">
        <v>44356</v>
      </c>
      <c r="B8" s="35" t="s">
        <v>55</v>
      </c>
      <c r="C8" s="35" t="s">
        <v>73</v>
      </c>
      <c r="D8" s="34" t="s">
        <v>76</v>
      </c>
      <c r="E8" s="25"/>
    </row>
    <row r="9" spans="1:5" ht="14.25" x14ac:dyDescent="0.25">
      <c r="A9" s="36">
        <v>44390</v>
      </c>
      <c r="B9" s="37"/>
      <c r="C9" s="37"/>
      <c r="D9" s="34" t="s">
        <v>19</v>
      </c>
      <c r="E9" s="25" t="s">
        <v>80</v>
      </c>
    </row>
    <row r="10" spans="1:5" ht="14.25" x14ac:dyDescent="0.25">
      <c r="A10" s="32">
        <v>44397</v>
      </c>
      <c r="B10" s="33" t="s">
        <v>61</v>
      </c>
      <c r="C10" s="33" t="s">
        <v>67</v>
      </c>
      <c r="D10" s="34" t="s">
        <v>77</v>
      </c>
      <c r="E10" s="25"/>
    </row>
    <row r="11" spans="1:5" ht="14.25" x14ac:dyDescent="0.25">
      <c r="A11" s="32">
        <v>44413</v>
      </c>
      <c r="B11" s="33"/>
      <c r="C11" s="33"/>
      <c r="D11" s="34" t="s">
        <v>83</v>
      </c>
      <c r="E11" s="25" t="s">
        <v>80</v>
      </c>
    </row>
    <row r="12" spans="1:5" x14ac:dyDescent="0.25">
      <c r="A12" s="32">
        <v>44681</v>
      </c>
      <c r="B12" s="33" t="s">
        <v>84</v>
      </c>
      <c r="C12" s="33" t="s">
        <v>87</v>
      </c>
      <c r="D12" s="34" t="s">
        <v>89</v>
      </c>
      <c r="E12" s="25" t="s">
        <v>86</v>
      </c>
    </row>
    <row r="13" spans="1:5" x14ac:dyDescent="0.25">
      <c r="A13" s="32">
        <v>44682</v>
      </c>
      <c r="B13" s="33" t="s">
        <v>85</v>
      </c>
      <c r="C13" s="33" t="s">
        <v>88</v>
      </c>
      <c r="D13" s="34" t="s">
        <v>89</v>
      </c>
      <c r="E13" s="25" t="s">
        <v>86</v>
      </c>
    </row>
    <row r="14" spans="1:5" ht="14.25" x14ac:dyDescent="0.25">
      <c r="A14" s="32">
        <v>44692</v>
      </c>
      <c r="B14" s="33" t="s">
        <v>90</v>
      </c>
      <c r="C14" s="33" t="s">
        <v>91</v>
      </c>
      <c r="D14" s="34" t="s">
        <v>92</v>
      </c>
      <c r="E14" s="25" t="s">
        <v>93</v>
      </c>
    </row>
    <row r="15" spans="1:5" ht="14.25" x14ac:dyDescent="0.25">
      <c r="A15" s="32">
        <v>44767</v>
      </c>
      <c r="B15" s="33" t="s">
        <v>94</v>
      </c>
      <c r="C15" s="33" t="s">
        <v>95</v>
      </c>
      <c r="D15" s="34" t="s">
        <v>96</v>
      </c>
      <c r="E15" s="25" t="s">
        <v>97</v>
      </c>
    </row>
    <row r="16" spans="1:5" ht="14.25" x14ac:dyDescent="0.25">
      <c r="A16" s="32">
        <v>44795</v>
      </c>
      <c r="B16" s="33" t="s">
        <v>53</v>
      </c>
      <c r="C16" s="33" t="s">
        <v>98</v>
      </c>
      <c r="D16" s="34" t="s">
        <v>99</v>
      </c>
      <c r="E16" s="25" t="s">
        <v>100</v>
      </c>
    </row>
    <row r="17" spans="1:5" ht="14.25" x14ac:dyDescent="0.25">
      <c r="A17" s="32">
        <v>44804</v>
      </c>
      <c r="B17" s="33" t="s">
        <v>54</v>
      </c>
      <c r="C17" s="33" t="s">
        <v>102</v>
      </c>
      <c r="D17" s="34" t="s">
        <v>103</v>
      </c>
      <c r="E17" s="25"/>
    </row>
    <row r="18" spans="1:5" ht="14.25" x14ac:dyDescent="0.25">
      <c r="A18" s="32">
        <v>44805</v>
      </c>
      <c r="B18" s="38" t="s">
        <v>101</v>
      </c>
      <c r="C18" s="38" t="s">
        <v>104</v>
      </c>
      <c r="D18" s="34" t="s">
        <v>105</v>
      </c>
      <c r="E18" s="25"/>
    </row>
    <row r="19" spans="1:5" ht="14.25" x14ac:dyDescent="0.25">
      <c r="A19" s="43">
        <v>44810</v>
      </c>
      <c r="B19" s="27"/>
      <c r="C19" s="27" t="s">
        <v>106</v>
      </c>
      <c r="D19" s="27" t="s">
        <v>107</v>
      </c>
      <c r="E19" s="25"/>
    </row>
    <row r="20" spans="1:5" ht="14.25" x14ac:dyDescent="0.25">
      <c r="A20" s="43">
        <v>45112</v>
      </c>
      <c r="B20" s="27" t="s">
        <v>111</v>
      </c>
      <c r="C20" s="27" t="s">
        <v>113</v>
      </c>
      <c r="D20" s="27" t="s">
        <v>110</v>
      </c>
      <c r="E20" s="25" t="s">
        <v>112</v>
      </c>
    </row>
    <row r="21" spans="1:5" ht="14.25" x14ac:dyDescent="0.25">
      <c r="A21" s="43">
        <v>45122</v>
      </c>
      <c r="B21" s="27" t="s">
        <v>56</v>
      </c>
      <c r="C21" s="27" t="s">
        <v>114</v>
      </c>
      <c r="D21" s="27" t="s">
        <v>115</v>
      </c>
      <c r="E21" s="25"/>
    </row>
    <row r="22" spans="1:5" ht="14.25" x14ac:dyDescent="0.25">
      <c r="A22" s="43">
        <v>45162</v>
      </c>
      <c r="B22" s="27" t="s">
        <v>117</v>
      </c>
      <c r="C22" s="27"/>
      <c r="D22" s="27"/>
      <c r="E22" s="25"/>
    </row>
    <row r="23" spans="1:5" ht="14.25" x14ac:dyDescent="0.25">
      <c r="A23" s="43">
        <v>45461</v>
      </c>
      <c r="B23" s="27" t="s">
        <v>84</v>
      </c>
      <c r="C23" s="27" t="s">
        <v>118</v>
      </c>
      <c r="D23" s="27" t="s">
        <v>119</v>
      </c>
      <c r="E23" s="25" t="s">
        <v>120</v>
      </c>
    </row>
    <row r="24" spans="1:5" ht="14.25" x14ac:dyDescent="0.25">
      <c r="A24" s="43">
        <v>45482</v>
      </c>
      <c r="B24" s="27" t="s">
        <v>117</v>
      </c>
      <c r="C24" s="27" t="s">
        <v>121</v>
      </c>
      <c r="D24" s="27" t="s">
        <v>122</v>
      </c>
      <c r="E24" s="25" t="s">
        <v>123</v>
      </c>
    </row>
    <row r="25" spans="1:5" x14ac:dyDescent="0.25">
      <c r="A25" s="43">
        <v>45491</v>
      </c>
      <c r="B25" s="27" t="s">
        <v>125</v>
      </c>
      <c r="C25" s="27" t="s">
        <v>126</v>
      </c>
      <c r="D25" s="27" t="s">
        <v>127</v>
      </c>
      <c r="E25" s="25" t="s">
        <v>128</v>
      </c>
    </row>
    <row r="26" spans="1:5" x14ac:dyDescent="0.25">
      <c r="A26" s="43">
        <v>45542</v>
      </c>
      <c r="B26" s="27" t="s">
        <v>85</v>
      </c>
      <c r="C26" s="27" t="s">
        <v>129</v>
      </c>
      <c r="D26" s="27" t="s">
        <v>130</v>
      </c>
      <c r="E26" s="25" t="s">
        <v>131</v>
      </c>
    </row>
    <row r="27" spans="1:5" x14ac:dyDescent="0.25">
      <c r="A27" s="43">
        <v>45545</v>
      </c>
      <c r="B27" s="27" t="s">
        <v>132</v>
      </c>
      <c r="C27" s="27" t="s">
        <v>133</v>
      </c>
      <c r="D27" s="27" t="s">
        <v>134</v>
      </c>
      <c r="E27" s="25" t="s">
        <v>135</v>
      </c>
    </row>
    <row r="28" spans="1:5" x14ac:dyDescent="0.25">
      <c r="A28" s="43">
        <v>45566</v>
      </c>
      <c r="B28" s="27" t="s">
        <v>137</v>
      </c>
      <c r="C28" s="27" t="s">
        <v>138</v>
      </c>
      <c r="D28" s="27" t="s">
        <v>139</v>
      </c>
      <c r="E28" s="25"/>
    </row>
    <row r="29" spans="1:5" x14ac:dyDescent="0.25">
      <c r="A29" s="43">
        <v>45596</v>
      </c>
      <c r="B29" s="27" t="s">
        <v>140</v>
      </c>
      <c r="C29" s="27" t="s">
        <v>141</v>
      </c>
      <c r="D29" s="27" t="s">
        <v>142</v>
      </c>
      <c r="E29" s="25"/>
    </row>
    <row r="30" spans="1:5" x14ac:dyDescent="0.25">
      <c r="A30" s="43">
        <v>45596</v>
      </c>
      <c r="B30" s="27" t="s">
        <v>143</v>
      </c>
      <c r="C30" s="27" t="s">
        <v>144</v>
      </c>
      <c r="D30" s="27" t="s">
        <v>145</v>
      </c>
      <c r="E30" s="25"/>
    </row>
    <row r="31" spans="1:5" x14ac:dyDescent="0.25">
      <c r="A31" s="43">
        <v>45602</v>
      </c>
      <c r="B31" s="27" t="s">
        <v>57</v>
      </c>
      <c r="C31" s="27" t="s">
        <v>149</v>
      </c>
      <c r="D31" s="27" t="s">
        <v>148</v>
      </c>
      <c r="E31" s="25" t="s">
        <v>150</v>
      </c>
    </row>
    <row r="32" spans="1:5" x14ac:dyDescent="0.25">
      <c r="A32" s="26"/>
      <c r="B32" s="27"/>
      <c r="C32" s="27"/>
      <c r="D32" s="27"/>
      <c r="E32" s="25"/>
    </row>
    <row r="33" spans="1:5" x14ac:dyDescent="0.25">
      <c r="A33" s="26"/>
      <c r="B33" s="27"/>
      <c r="C33" s="27"/>
      <c r="D33" s="27"/>
      <c r="E33" s="25"/>
    </row>
    <row r="34" spans="1:5" x14ac:dyDescent="0.25">
      <c r="A34" s="26"/>
      <c r="B34" s="27"/>
      <c r="C34" s="27"/>
      <c r="D34" s="27"/>
      <c r="E34" s="25"/>
    </row>
    <row r="35" spans="1:5" x14ac:dyDescent="0.25">
      <c r="A35" s="26"/>
      <c r="B35" s="27"/>
      <c r="C35" s="27"/>
      <c r="D35" s="27"/>
      <c r="E35" s="25"/>
    </row>
    <row r="36" spans="1:5" x14ac:dyDescent="0.25">
      <c r="A36" s="26"/>
      <c r="B36" s="27"/>
      <c r="C36" s="27"/>
      <c r="D36" s="27"/>
      <c r="E36" s="25"/>
    </row>
    <row r="37" spans="1:5" x14ac:dyDescent="0.25">
      <c r="A37" s="26"/>
      <c r="B37" s="27"/>
      <c r="C37" s="27"/>
      <c r="D37" s="27"/>
      <c r="E37" s="25"/>
    </row>
    <row r="38" spans="1:5" x14ac:dyDescent="0.25">
      <c r="A38" s="26"/>
      <c r="B38" s="27"/>
      <c r="C38" s="27"/>
      <c r="D38" s="27"/>
      <c r="E38" s="25"/>
    </row>
    <row r="39" spans="1:5" x14ac:dyDescent="0.25">
      <c r="A39" s="26"/>
      <c r="B39" s="27"/>
      <c r="C39" s="27"/>
      <c r="D39" s="27"/>
      <c r="E39" s="25"/>
    </row>
    <row r="40" spans="1:5" x14ac:dyDescent="0.25">
      <c r="A40" s="26"/>
      <c r="B40" s="27"/>
      <c r="C40" s="27"/>
      <c r="D40" s="27"/>
      <c r="E40" s="25"/>
    </row>
    <row r="41" spans="1:5" x14ac:dyDescent="0.25">
      <c r="A41" s="26"/>
      <c r="B41" s="27"/>
      <c r="C41" s="27"/>
      <c r="D41" s="27"/>
      <c r="E41" s="25"/>
    </row>
    <row r="42" spans="1:5" x14ac:dyDescent="0.25">
      <c r="A42" s="26"/>
      <c r="B42" s="27"/>
      <c r="C42" s="27"/>
      <c r="D42" s="27"/>
      <c r="E42" s="25"/>
    </row>
    <row r="43" spans="1:5" x14ac:dyDescent="0.25">
      <c r="A43" s="26"/>
      <c r="B43" s="27"/>
      <c r="C43" s="27"/>
      <c r="D43" s="27"/>
      <c r="E43" s="25"/>
    </row>
    <row r="44" spans="1:5" x14ac:dyDescent="0.25">
      <c r="A44" s="26"/>
      <c r="B44" s="27"/>
      <c r="C44" s="27"/>
      <c r="D44" s="27"/>
      <c r="E44" s="25"/>
    </row>
    <row r="45" spans="1:5" x14ac:dyDescent="0.25">
      <c r="A45" s="26"/>
      <c r="B45" s="27"/>
      <c r="C45" s="27"/>
      <c r="D45" s="27"/>
      <c r="E45" s="25"/>
    </row>
    <row r="46" spans="1:5" x14ac:dyDescent="0.25">
      <c r="A46" s="26"/>
      <c r="B46" s="27"/>
      <c r="C46" s="27"/>
      <c r="D46" s="27"/>
      <c r="E46" s="25"/>
    </row>
    <row r="47" spans="1:5" x14ac:dyDescent="0.25">
      <c r="A47" s="26"/>
      <c r="B47" s="27"/>
      <c r="C47" s="27"/>
      <c r="D47" s="27"/>
      <c r="E47" s="25"/>
    </row>
    <row r="48" spans="1:5" x14ac:dyDescent="0.25">
      <c r="A48" s="26"/>
      <c r="B48" s="27"/>
      <c r="C48" s="27"/>
      <c r="D48" s="27"/>
      <c r="E48" s="25"/>
    </row>
    <row r="49" spans="1:5" x14ac:dyDescent="0.25">
      <c r="A49" s="26"/>
      <c r="B49" s="27"/>
      <c r="C49" s="27"/>
      <c r="D49" s="27"/>
      <c r="E49" s="25"/>
    </row>
    <row r="50" spans="1:5" x14ac:dyDescent="0.25">
      <c r="A50" s="26"/>
      <c r="B50" s="27"/>
      <c r="C50" s="27"/>
      <c r="D50" s="27"/>
      <c r="E50" s="25"/>
    </row>
    <row r="51" spans="1:5" x14ac:dyDescent="0.25">
      <c r="A51" s="26"/>
      <c r="B51" s="27"/>
      <c r="C51" s="27"/>
      <c r="D51" s="27"/>
      <c r="E51" s="25"/>
    </row>
    <row r="52" spans="1:5" ht="15.75" thickBot="1" x14ac:dyDescent="0.3">
      <c r="A52" s="28"/>
      <c r="B52" s="29"/>
      <c r="C52" s="29"/>
      <c r="D52" s="29"/>
      <c r="E52" s="30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498C-DA21-4DD5-AB79-3E1A8ADAFA6E}">
  <dimension ref="A1:C23"/>
  <sheetViews>
    <sheetView topLeftCell="A3" workbookViewId="0">
      <selection activeCell="A7" sqref="A7:C23"/>
    </sheetView>
  </sheetViews>
  <sheetFormatPr defaultRowHeight="15" x14ac:dyDescent="0.25"/>
  <cols>
    <col min="1" max="1" width="28.85546875" customWidth="1"/>
    <col min="2" max="2" width="45.28515625" customWidth="1"/>
    <col min="3" max="3" width="27.42578125" customWidth="1"/>
  </cols>
  <sheetData>
    <row r="1" spans="1:3" ht="19.7" thickBot="1" x14ac:dyDescent="0.4">
      <c r="A1" s="54" t="s">
        <v>27</v>
      </c>
      <c r="B1" s="55"/>
      <c r="C1" s="56"/>
    </row>
    <row r="2" spans="1:3" ht="14.25" x14ac:dyDescent="0.25">
      <c r="A2" s="57" t="s">
        <v>23</v>
      </c>
      <c r="B2" s="57"/>
      <c r="C2" s="57"/>
    </row>
    <row r="3" spans="1:3" ht="14.25" x14ac:dyDescent="0.25">
      <c r="A3" s="58" t="s">
        <v>18</v>
      </c>
      <c r="B3" s="58"/>
      <c r="C3" s="58"/>
    </row>
    <row r="4" spans="1:3" ht="14.25" x14ac:dyDescent="0.25">
      <c r="A4" s="58" t="s">
        <v>20</v>
      </c>
      <c r="B4" s="58"/>
      <c r="C4" s="58"/>
    </row>
    <row r="5" spans="1:3" ht="14.25" x14ac:dyDescent="0.25">
      <c r="A5" s="58" t="s">
        <v>25</v>
      </c>
      <c r="B5" s="58"/>
      <c r="C5" s="58"/>
    </row>
    <row r="6" spans="1:3" ht="14.25" x14ac:dyDescent="0.25">
      <c r="A6" s="20"/>
      <c r="B6" s="20"/>
      <c r="C6" s="20"/>
    </row>
    <row r="7" spans="1:3" ht="14.25" x14ac:dyDescent="0.25">
      <c r="A7" s="2" t="s">
        <v>0</v>
      </c>
      <c r="B7" s="1" t="s">
        <v>47</v>
      </c>
      <c r="C7" s="1" t="s">
        <v>48</v>
      </c>
    </row>
    <row r="8" spans="1:3" ht="14.25" x14ac:dyDescent="0.25">
      <c r="A8" s="10" t="s">
        <v>14</v>
      </c>
      <c r="B8" s="11" t="s">
        <v>63</v>
      </c>
      <c r="C8" s="12"/>
    </row>
    <row r="9" spans="1:3" x14ac:dyDescent="0.25">
      <c r="A9" s="13" t="s">
        <v>2</v>
      </c>
      <c r="B9" s="14" t="s">
        <v>28</v>
      </c>
      <c r="C9" s="14"/>
    </row>
    <row r="10" spans="1:3" x14ac:dyDescent="0.25">
      <c r="A10" s="10" t="s">
        <v>13</v>
      </c>
      <c r="B10" s="11" t="s">
        <v>30</v>
      </c>
      <c r="C10" s="12"/>
    </row>
    <row r="11" spans="1:3" x14ac:dyDescent="0.25">
      <c r="A11" s="10" t="s">
        <v>7</v>
      </c>
      <c r="B11" s="11" t="s">
        <v>34</v>
      </c>
      <c r="C11" s="11" t="s">
        <v>42</v>
      </c>
    </row>
    <row r="12" spans="1:3" x14ac:dyDescent="0.25">
      <c r="A12" s="17" t="s">
        <v>4</v>
      </c>
      <c r="B12" s="12" t="s">
        <v>36</v>
      </c>
      <c r="C12" s="12" t="s">
        <v>44</v>
      </c>
    </row>
    <row r="13" spans="1:3" x14ac:dyDescent="0.25">
      <c r="A13" s="10" t="s">
        <v>1</v>
      </c>
      <c r="B13" s="11" t="s">
        <v>116</v>
      </c>
      <c r="C13" s="11" t="s">
        <v>109</v>
      </c>
    </row>
    <row r="14" spans="1:3" x14ac:dyDescent="0.25">
      <c r="A14" s="17" t="s">
        <v>9</v>
      </c>
      <c r="B14" s="12" t="s">
        <v>35</v>
      </c>
      <c r="C14" s="12" t="s">
        <v>43</v>
      </c>
    </row>
    <row r="15" spans="1:3" x14ac:dyDescent="0.25">
      <c r="A15" s="10" t="s">
        <v>15</v>
      </c>
      <c r="B15" s="11"/>
      <c r="C15" s="11"/>
    </row>
    <row r="16" spans="1:3" x14ac:dyDescent="0.25">
      <c r="A16" s="10" t="s">
        <v>5</v>
      </c>
      <c r="B16" s="11" t="s">
        <v>37</v>
      </c>
      <c r="C16" s="12" t="s">
        <v>45</v>
      </c>
    </row>
    <row r="17" spans="1:3" x14ac:dyDescent="0.25">
      <c r="A17" s="10" t="s">
        <v>11</v>
      </c>
      <c r="B17" s="11" t="s">
        <v>108</v>
      </c>
      <c r="C17" s="11" t="s">
        <v>136</v>
      </c>
    </row>
    <row r="18" spans="1:3" x14ac:dyDescent="0.25">
      <c r="A18" s="44" t="s">
        <v>16</v>
      </c>
      <c r="B18" s="15" t="s">
        <v>31</v>
      </c>
      <c r="C18" s="16" t="s">
        <v>39</v>
      </c>
    </row>
    <row r="19" spans="1:3" x14ac:dyDescent="0.25">
      <c r="A19" s="10" t="s">
        <v>24</v>
      </c>
      <c r="B19" s="11" t="s">
        <v>32</v>
      </c>
      <c r="C19" s="11" t="s">
        <v>40</v>
      </c>
    </row>
    <row r="20" spans="1:3" x14ac:dyDescent="0.25">
      <c r="A20" s="13" t="s">
        <v>3</v>
      </c>
      <c r="B20" s="14" t="s">
        <v>124</v>
      </c>
      <c r="C20" s="14" t="s">
        <v>46</v>
      </c>
    </row>
    <row r="21" spans="1:3" x14ac:dyDescent="0.25">
      <c r="A21" s="13" t="s">
        <v>8</v>
      </c>
      <c r="B21" s="14" t="s">
        <v>29</v>
      </c>
      <c r="C21" s="14" t="s">
        <v>38</v>
      </c>
    </row>
    <row r="22" spans="1:3" x14ac:dyDescent="0.25">
      <c r="A22" s="10" t="s">
        <v>17</v>
      </c>
      <c r="B22" s="11" t="s">
        <v>33</v>
      </c>
      <c r="C22" s="11" t="s">
        <v>41</v>
      </c>
    </row>
    <row r="23" spans="1:3" x14ac:dyDescent="0.25">
      <c r="A23" s="45" t="s">
        <v>6</v>
      </c>
      <c r="B23" s="15" t="s">
        <v>146</v>
      </c>
      <c r="C23" s="15" t="s">
        <v>147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7DA2-0E7A-42F0-8F1F-B8FE99544DEC}">
  <dimension ref="A1:E17"/>
  <sheetViews>
    <sheetView workbookViewId="0">
      <selection activeCell="A2" sqref="A2:A17"/>
    </sheetView>
  </sheetViews>
  <sheetFormatPr defaultRowHeight="15" x14ac:dyDescent="0.25"/>
  <cols>
    <col min="1" max="1" width="33.28515625" customWidth="1"/>
    <col min="2" max="2" width="23.7109375" customWidth="1"/>
    <col min="3" max="3" width="31" customWidth="1"/>
  </cols>
  <sheetData>
    <row r="1" spans="1:5" x14ac:dyDescent="0.25">
      <c r="A1" s="1" t="s">
        <v>47</v>
      </c>
      <c r="B1" t="s">
        <v>51</v>
      </c>
      <c r="C1" t="s">
        <v>52</v>
      </c>
      <c r="D1" t="s">
        <v>64</v>
      </c>
    </row>
    <row r="2" spans="1:5" x14ac:dyDescent="0.25">
      <c r="A2" s="6" t="str">
        <f>IF(Rotation!$C$30&gt;0,Rotation!$C$30,"")</f>
        <v>VCF E162, E161</v>
      </c>
      <c r="B2" s="40" t="str" cm="1">
        <f t="array" ref="B2">INDEX($A$1:$A$25,SMALL(ROW($A$1:$A$25)+(100*($A$1:$A$25="")), 2))&amp;""</f>
        <v>VCF E162, E161</v>
      </c>
      <c r="C2" t="str">
        <f>TRIM(MID(SUBSTITUTE($B2,",",REPT(" ",LEN($B2))),COLUMNS($B:B)*LEN($B2)-(LEN($B2)-1),LEN($B2)))</f>
        <v>VCF E162</v>
      </c>
      <c r="D2" t="str">
        <f>C2</f>
        <v>VCF E162</v>
      </c>
      <c r="E2" t="str">
        <f>TRIM(MID(SUBSTITUTE($B2,",",REPT(" ",LEN($B2))),COLUMNS($B:D)*LEN($B2)-(LEN($B21)-1),LEN($B2)))</f>
        <v/>
      </c>
    </row>
    <row r="3" spans="1:5" x14ac:dyDescent="0.25">
      <c r="A3" s="6" t="str">
        <f>IF(Rotation!$C$31&gt;0,Rotation!$C$31,"")</f>
        <v>DMR E238</v>
      </c>
      <c r="B3" s="40" t="str" cm="1">
        <f t="array" ref="B3">INDEX($A$1:$A$25,SMALL(ROW($A$1:$A$25)+(100*($A$1:$A$25="")), 3))&amp;""</f>
        <v>DMR E238</v>
      </c>
      <c r="C3" t="str">
        <f>TRIM(MID(SUBSTITUTE($B3,",",REPT(" ",LEN($B3))),COLUMNS($B:B)*LEN($B3)-(LEN($B3)-1),LEN($B3)))</f>
        <v>DMR E238</v>
      </c>
      <c r="D3" t="str">
        <f>IF(OR(AND(OR(C3="DMR E238",C3="SOL E237"),OR(D2="DMR E238",D2="SOL E237")),C3=D2),C4,C3)</f>
        <v>DMR E238</v>
      </c>
    </row>
    <row r="4" spans="1:5" x14ac:dyDescent="0.25">
      <c r="A4" s="6" t="str">
        <f>IF(Rotation!$C$32&gt;0,Rotation!$C$32,"")</f>
        <v>SOL E237</v>
      </c>
      <c r="B4" s="40" t="str" cm="1">
        <f t="array" ref="B4">INDEX($A$1:$A$25,SMALL(ROW($A$1:$A$25)+(100*($A$1:$A$25="")), 4))&amp;""</f>
        <v>SOL E237</v>
      </c>
      <c r="C4" t="str">
        <f>TRIM(MID(SUBSTITUTE($B4,",",REPT(" ",LEN($B4))),COLUMNS($B:B)*LEN($B4)-(LEN($B4)-1),LEN($B4)))</f>
        <v>SOL E237</v>
      </c>
      <c r="D4" t="str">
        <f>IF(OR(AND(OR(C4="DMR E238",C4="SOL E237"),OR(D2="DMR E238",D2="SOL E237",D3="DMR E238",D3="SOL E237")),C4=D3),C5,C4)</f>
        <v>PAL E151</v>
      </c>
    </row>
    <row r="5" spans="1:5" x14ac:dyDescent="0.25">
      <c r="A5" s="6" t="str">
        <f>IF(Rotation!$C$33&gt;0,Rotation!$C$33,"")</f>
        <v>PAL E151</v>
      </c>
      <c r="B5" s="40" t="str" cm="1">
        <f t="array" ref="B5">INDEX($A$1:$A$25,SMALL(ROW($A$1:$A$25)+(100*($A$1:$A$25="")), 5))&amp;""</f>
        <v>PAL E151</v>
      </c>
      <c r="C5" t="str">
        <f>TRIM(MID(SUBSTITUTE($B5,",",REPT(" ",LEN($B5))),COLUMNS($B:B)*LEN($B5)-(LEN($B5)-1),LEN($B5)))</f>
        <v>PAL E151</v>
      </c>
      <c r="D5" t="str">
        <f>IF(OR(AND(OR(C5="DMR E238",C5="SOL E237"),OR(D2="DMR E238",D2="SOL E237",D3="DMR E238",D3="SOL E237",D4="DMR E238",D4="SOL E237")),C5=D4),C6,C5)</f>
        <v>ESC E137</v>
      </c>
    </row>
    <row r="6" spans="1:5" x14ac:dyDescent="0.25">
      <c r="A6" s="6" t="str">
        <f>IF(Rotation!$C$34&gt;0,Rotation!$C$34,"")</f>
        <v>ESC E137</v>
      </c>
      <c r="B6" s="40" t="str" cm="1">
        <f t="array" ref="B6">INDEX($A$1:$A$25,SMALL(ROW($A$1:$A$25)+(100*($A$1:$A$25="")), 6))&amp;""</f>
        <v>ESC E137</v>
      </c>
      <c r="C6" t="str">
        <f>TRIM(MID(SUBSTITUTE($B6,",",REPT(" ",LEN($B6))),COLUMNS($B:B)*LEN($B6)-(LEN($B6)-1),LEN($B6)))</f>
        <v>ESC E137</v>
      </c>
      <c r="D6" t="str">
        <f>IF(OR(AND(OR(C6="DMR E238",C6="SOL E237"),OR(D2="DMR E238",D2="SOL E237",D3="DMR E238",D3="SOL E237",D4="DMR E238",D4="SOL E237",D4="DMR E238",D4="SOL E237")),C6=D5),C7,C6)</f>
        <v>CBD E102</v>
      </c>
    </row>
    <row r="7" spans="1:5" x14ac:dyDescent="0.25">
      <c r="A7" s="6" t="str">
        <f>IF(Rotation!$C$35&gt;0,Rotation!$C$35,"")</f>
        <v>CBD E102, E101, E103, E106, E105, E104</v>
      </c>
      <c r="B7" t="str" cm="1">
        <f t="array" ref="B7">INDEX($A$1:$A$25,SMALL(ROW($A$1:$A$25)+(100*($A$1:$A$25="")), 7))&amp;""</f>
        <v>CBD E102, E101, E103, E106, E105, E104</v>
      </c>
      <c r="C7" t="str">
        <f>TRIM(MID(SUBSTITUTE($B7,",",REPT(" ",LEN($B7))),COLUMNS($B:B)*LEN($B7)-(LEN($B7)-1),LEN($B7)))</f>
        <v>CBD E102</v>
      </c>
      <c r="D7" t="str">
        <f>IF(OR(AND(OR(C7="DMR E238",C7="SOL E237"),OR(D2="DMR E238",D2="SOL E237",D3="DMR E238",D3="SOL E237",D4="DMR E238",D4="SOL E237",D5="DMR E238",D5="SOL E237",D5="DMR E238",D5="SOL E237")),C7=D6),C8,C7)</f>
        <v>RCR E181</v>
      </c>
    </row>
    <row r="8" spans="1:5" x14ac:dyDescent="0.25">
      <c r="A8" s="6" t="str">
        <f>IF(Rotation!$C$36&gt;0,Rotation!$C$36,"")</f>
        <v>RCR E181</v>
      </c>
      <c r="B8" t="str" cm="1">
        <f t="array" ref="B8">INDEX($A$1:$A$25,SMALL(ROW($A$1:$A$25)+(100*($A$1:$A$25="")), 8))&amp;""</f>
        <v>RCR E181</v>
      </c>
      <c r="C8" t="str">
        <f>TRIM(MID(SUBSTITUTE($B8,",",REPT(" ",LEN($B8))),COLUMNS($B:B)*LEN($B8)-(LEN($B8)-1),LEN($B8)))</f>
        <v>RCR E181</v>
      </c>
      <c r="D8" t="str">
        <f>IF(OR(AND(OR(C8="DMR E238",C8="SOL E237"),OR(D2="DMR E238",D2="SOL E237",D3="DMR E238",D3="SOL E237",D4="DMR E238",D4="SOL E237",D5="DMR E238",D5="SOL E237",D6="DMR E238",D6="SOL E237",D6="DMR E238",D6="SOL E237")),C8=D7),C9,C8)</f>
        <v>OCS E215</v>
      </c>
    </row>
    <row r="9" spans="1:5" x14ac:dyDescent="0.25">
      <c r="A9" s="6" t="str">
        <f>IF(Rotation!$C$37&gt;0,Rotation!$C$37,"")</f>
        <v/>
      </c>
      <c r="B9" t="str" cm="1">
        <f t="array" ref="B9">INDEX($A$1:$A$25,SMALL(ROW($A$1:$A$25)+(100*($A$1:$A$25="")), 9))&amp;""</f>
        <v>OCS E215, E213, E211, E218, E212</v>
      </c>
      <c r="C9" t="str">
        <f>TRIM(MID(SUBSTITUTE($B9,",",REPT(" ",LEN($B9))),COLUMNS($B:B)*LEN($B9)-(LEN($B9)-1),LEN($B9)))</f>
        <v>OCS E215</v>
      </c>
      <c r="D9" t="str">
        <f>IF(OR(AND(OR(C9="DMR E238",C9="SOL E237"),OR(D2="DMR E238",D2="SOL E237",D3="DMR E238",D3="SOL E237",D4="DMR E238",D4="SOL E237",D5="DMR E238",D5="SOL E237",D6="DMR E238",D6="SOL E237",D7="DMR E238",D7="SOL E237",D7="DMR E238",D7="SOL E237")),C9=D8),C10,C9)</f>
        <v>SMC E141</v>
      </c>
    </row>
    <row r="10" spans="1:5" x14ac:dyDescent="0.25">
      <c r="A10" s="6" t="str">
        <f>IF(Rotation!$C$38&gt;0,Rotation!$C$38,"")</f>
        <v>OCS E215, E213, E211, E218, E212</v>
      </c>
      <c r="B10" t="str" cm="1">
        <f t="array" ref="B10">INDEX($A$1:$A$25,SMALL(ROW($A$1:$A$25)+(100*($A$1:$A$25="")), 10))&amp;""</f>
        <v>SMC E141, E142, E143</v>
      </c>
      <c r="C10" t="str">
        <f>TRIM(MID(SUBSTITUTE($B10,",",REPT(" ",LEN($B10))),COLUMNS($B:B)*LEN($B10)-(LEN($B10)-1),LEN($B10)))</f>
        <v>SMC E141</v>
      </c>
      <c r="D10" t="str">
        <f>IF(OR(AND(OR(C10="DMR E238",C10="SOL E237"),OR(D2="DMR E238",D2="SOL E237",D3="DMR E238",D3="SOL E237",D4="DMR E238",D4="SOL E237",D5="DMR E238",D5="SOL E237",D6="DMR E238",D6="SOL E237",D7="DMR E238",D7="SOL E237",D8="DMR E238",D8="SOL E237",D8="DMR E238",D8="SOL E237")),C10=D9),C11,C10)</f>
        <v>VTA E122</v>
      </c>
    </row>
    <row r="11" spans="1:5" x14ac:dyDescent="0.25">
      <c r="A11" s="6" t="str">
        <f>IF(Rotation!$C$39&gt;0,Rotation!$C$39,"")</f>
        <v>SMC E141, E142, E143</v>
      </c>
      <c r="B11" t="str" cm="1">
        <f t="array" ref="B11">INDEX($A$1:$A$25,SMALL(ROW($A$1:$A$25)+(100*($A$1:$A$25="")), 11))&amp;""</f>
        <v>VTA E122</v>
      </c>
      <c r="C11" t="str">
        <f>TRIM(MID(SUBSTITUTE($B11,",",REPT(" ",LEN($B11))),COLUMNS($B:B)*LEN($B11)-(LEN($B11)-1),LEN($B11)))</f>
        <v>VTA E122</v>
      </c>
      <c r="D11" t="str">
        <f>IF(OR(AND(OR(C11="DMR E238",C11="SOL E237"),OR(D2="DMR E238",D2="SOL E237",D3="DMR E238",D3="SOL E237",D4="DMR E238",D4="SOL E237",D5="DMR E238",D5="SOL E237",D6="DMR E238",D6="SOL E237",D7="DMR E238",D7="SOL E237",D8="DMR E238",D8="SOL E237",D9="DMR E238",D9="SOL E237",D9="DMR E238",D9="SOL E237")),C11=D10),C12,C11)</f>
        <v>SPI E171</v>
      </c>
    </row>
    <row r="12" spans="1:5" x14ac:dyDescent="0.25">
      <c r="A12" s="6" t="str">
        <f>IF(Rotation!$C$40&gt;0,Rotation!$C$40,"")</f>
        <v>VTA E122</v>
      </c>
      <c r="B12" t="str" cm="1">
        <f t="array" ref="B12">INDEX($A$1:$A$25,SMALL(ROW($A$1:$A$25)+(100*($A$1:$A$25="")), 12))&amp;""</f>
        <v>SPI E171</v>
      </c>
      <c r="C12" t="str">
        <f>TRIM(MID(SUBSTITUTE($B12,",",REPT(" ",LEN($B12))),COLUMNS($B:B)*LEN($B12)-(LEN($B12)-1),LEN($B12)))</f>
        <v>SPI E171</v>
      </c>
      <c r="D12" t="str">
        <f>IF(OR(AND(OR(C12="DMR E238",C12="SOL E237"),OR(D2="DMR E238",D2="SOL E237",D3="DMR E238",D3="SOL E237",D4="DMR E238",D4="SOL E237",D5="DMR E238",D5="SOL E237",D6="DMR E238",D6="SOL E237",D7="DMR E238",D7="SOL E237",D8="DMR E238",D8="SOL E237",D9="DMR E238",D9="SOL E237",D10="DMR E238",D10="SOL E237",D10="DMR E238",D10="SOL E237")),C12=D11),C13,C12)</f>
        <v>ENC E233</v>
      </c>
    </row>
    <row r="13" spans="1:5" x14ac:dyDescent="0.25">
      <c r="A13" s="6" t="str">
        <f>IF(Rotation!$C$41&gt;0,Rotation!$C$41,"")</f>
        <v>SPI E171</v>
      </c>
      <c r="B13" t="str" cm="1">
        <f t="array" ref="B13">INDEX($A$1:$A$25,SMALL(ROW($A$1:$A$25)+(100*($A$1:$A$25="")), 13))&amp;""</f>
        <v>ENC E233, E234</v>
      </c>
      <c r="C13" t="str">
        <f>TRIM(MID(SUBSTITUTE($B13,",",REPT(" ",LEN($B13))),COLUMNS($B:B)*LEN($B13)-(LEN($B13)-1),LEN($B13)))</f>
        <v>ENC E233</v>
      </c>
      <c r="D13" t="str">
        <f>IF(OR(AND(OR(C13="DMR E238",C13="SOL E237"),OR(D2="DMR E238",D2="SOL E237",D3="DMR E238",D3="SOL E237",D4="DMR E238",D4="SOL E237",D5="DMR E238",D5="SOL E237",D6="DMR E238",D6="SOL E237",D7="DMR E238",D7="SOL E237",D8="DMR E238",D8="SOL E237",D9="DMR E238",D9="SOL E237",D10="DMR E238",D10="SOL E237",D11="DMR E238",D11="SOL E237",D11="DMR E238",D11="SOL E237")),C13=D12),C14,C13)</f>
        <v>PYR E191</v>
      </c>
    </row>
    <row r="14" spans="1:5" x14ac:dyDescent="0.25">
      <c r="A14" s="6" t="str">
        <f>IF(Rotation!$C$42&gt;0,Rotation!$C$42,"")</f>
        <v>ENC E233, E234</v>
      </c>
      <c r="B14" t="str" cm="1">
        <f t="array" ref="B14">INDEX($A$1:$A$25,SMALL(ROW($A$1:$A$25)+(100*($A$1:$A$25="")), 14))&amp;""</f>
        <v>PYR E191</v>
      </c>
      <c r="C14" t="str">
        <f>TRIM(MID(SUBSTITUTE($B14,",",REPT(" ",LEN($B14))),COLUMNS($B:B)*LEN($B14)-(LEN($B14)-1),LEN($B14)))</f>
        <v>PYR E191</v>
      </c>
      <c r="D14" t="str">
        <f>IF(OR(AND(OR(C14="DMR E238",C14="SOL E237"),OR(D2="DMR E238",D2="SOL E237",D3="DMR E238",D3="SOL E237",D4="DMR E238",D4="SOL E237",D5="DMR E238",D5="SOL E237",D6="DMR E238",D6="SOL E237",D7="DMR E238",D7="SOL E237",D8="DMR E238",D8="SOL E237",D9="DMR E238",D9="SOL E237",D10="DMR E238",D10="SOL E237",D11="DMR E238",D11="SOL E237",D12="DMR E238",D12="SOL E237",D12="DMR E238",D12="SOL E237")),C14=D13),C15,C14)</f>
        <v>NCF E112</v>
      </c>
    </row>
    <row r="15" spans="1:5" x14ac:dyDescent="0.25">
      <c r="A15" s="6" t="str">
        <f>IF(Rotation!$C$43&gt;0,Rotation!$C$43,"")</f>
        <v>PYR E191</v>
      </c>
      <c r="B15" t="str" cm="1">
        <f t="array" ref="B15">INDEX($A$1:$A$25,SMALL(ROW($A$1:$A$25)+(100*($A$1:$A$25="")), 15))&amp;""</f>
        <v>NCF E112</v>
      </c>
      <c r="C15" t="str">
        <f>TRIM(MID(SUBSTITUTE($B15,",",REPT(" ",LEN($B15))),COLUMNS($B:B)*LEN($B15)-(LEN($B15)-1),LEN($B15)))</f>
        <v>NCF E112</v>
      </c>
      <c r="D15" t="str">
        <f>IF(OR(AND(OR(C15="DMR E238",C15="SOL E237"),OR(D2="DMR E238",D2="SOL E237",D3="DMR E238",D3="SOL E237",D4="DMR E238",D4="SOL E237",D5="DMR E238",D5="SOL E237",D6="DMR E238",D6="SOL E237",D7="DMR E238",D7="SOL E237",D8="DMR E238",D8="SOL E237",D9="DMR E238",D9="SOL E237",D10="DMR E238",D10="SOL E237",D11="DMR E238",D11="SOL E237",D12="DMR E238",D12="SOL E237",D13="DMR E238",D13="SOL E237",D13="DMR E238",D13="SOL E237")),C15=D14),C16,C15)</f>
        <v>RSF E261</v>
      </c>
    </row>
    <row r="16" spans="1:5" x14ac:dyDescent="0.25">
      <c r="A16" s="6" t="str">
        <f>IF(Rotation!$C$44&gt;0,Rotation!$C$44,"")</f>
        <v>NCF E112</v>
      </c>
      <c r="B16" t="str" cm="1">
        <f t="array" ref="B16">INDEX($A$1:$A$25,SMALL(ROW($A$1:$A$25)+(100*($A$1:$A$25="")), 16))&amp;""</f>
        <v>RSF  E261, E265, E262</v>
      </c>
      <c r="C16" t="str">
        <f>TRIM(MID(SUBSTITUTE($B16,",",REPT(" ",LEN($B16))),COLUMNS($B:B)*LEN($B16)-(LEN($B16)-1),LEN($B16)))</f>
        <v>RSF E261</v>
      </c>
      <c r="D16">
        <f t="shared" ref="D16" si="0">IF(OR(AND(OR(C16="DMR E238",C16="SOL E237"),OR(D12="DMR E238",D12="SOL E237",D13="DMR E238",D13="SOL E237",D14="DMR E238",D14="SOL E237",D14="DMR E238",D14="SOL E237")),C16=D15),C17,C16)</f>
        <v>0</v>
      </c>
    </row>
    <row r="17" spans="1:2" x14ac:dyDescent="0.25">
      <c r="A17" s="6" t="str">
        <f>IF(Rotation!$C$45&gt;0,Rotation!$C$45,"")</f>
        <v>RSF  E261, E265, E262</v>
      </c>
      <c r="B17" t="e" cm="1">
        <f t="array" ref="B17">INDEX($A$1:$A$25,SMALL(ROW($A$1:$A$25)+(100*($A$1:$A$25="")), 17))&amp;""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7E44-8BAF-4824-BF5E-EF4C7AFEB887}">
  <dimension ref="A1:C17"/>
  <sheetViews>
    <sheetView workbookViewId="0">
      <selection activeCell="C13" sqref="C2:C13"/>
    </sheetView>
  </sheetViews>
  <sheetFormatPr defaultRowHeight="15" x14ac:dyDescent="0.25"/>
  <cols>
    <col min="1" max="1" width="33.28515625" customWidth="1"/>
    <col min="2" max="2" width="26.140625" customWidth="1"/>
    <col min="3" max="3" width="20.85546875" customWidth="1"/>
  </cols>
  <sheetData>
    <row r="1" spans="1:3" x14ac:dyDescent="0.25">
      <c r="A1" s="1" t="s">
        <v>48</v>
      </c>
      <c r="B1" t="s">
        <v>51</v>
      </c>
      <c r="C1" t="s">
        <v>52</v>
      </c>
    </row>
    <row r="2" spans="1:3" x14ac:dyDescent="0.25">
      <c r="A2" s="6" t="str">
        <f>IF(Rotation!$D$30&gt;0,Rotation!$D$30,"")</f>
        <v/>
      </c>
      <c r="B2" t="str" cm="1">
        <f t="array" ref="B2">INDEX($A$1:$A$25,SMALL(ROW($A$1:$A$25)+(100*($A$1:$A$25="")), 2))&amp;""</f>
        <v>PAL BR151</v>
      </c>
      <c r="C2" t="str">
        <f>TRIM(MID(SUBSTITUTE($B2,",",REPT(" ",LEN($B2))),COLUMNS($B:B)*LEN($B2)-(LEN($B2)-1),LEN($B2)))</f>
        <v>PAL BR151</v>
      </c>
    </row>
    <row r="3" spans="1:3" x14ac:dyDescent="0.25">
      <c r="A3" s="6" t="str">
        <f>IF(Rotation!$D$31&gt;0,Rotation!$D$31,"")</f>
        <v/>
      </c>
      <c r="B3" t="str" cm="1">
        <f t="array" ref="B3">INDEX($A$1:$A$25,SMALL(ROW($A$1:$A$25)+(100*($A$1:$A$25="")), 3))&amp;""</f>
        <v>ESC BR133</v>
      </c>
      <c r="C3" t="str">
        <f>TRIM(MID(SUBSTITUTE($B3,",",REPT(" ",LEN($B3))),COLUMNS($B:B)*LEN($B3)-(LEN($B3)-1),LEN($B3)))</f>
        <v>ESC BR133</v>
      </c>
    </row>
    <row r="4" spans="1:3" x14ac:dyDescent="0.25">
      <c r="A4" s="6" t="str">
        <f>IF(Rotation!$D$32&gt;0,Rotation!$D$32,"")</f>
        <v/>
      </c>
      <c r="B4" t="str" cm="1">
        <f t="array" ref="B4">INDEX($A$1:$A$25,SMALL(ROW($A$1:$A$25)+(100*($A$1:$A$25="")), 4))&amp;""</f>
        <v>CBD BR106, BR103</v>
      </c>
      <c r="C4" t="str">
        <f>TRIM(MID(SUBSTITUTE($B4,",",REPT(" ",LEN($B4))),COLUMNS($B:B)*LEN($B4)-(LEN($B4)-1),LEN($B4)))</f>
        <v>CBD BR106</v>
      </c>
    </row>
    <row r="5" spans="1:3" x14ac:dyDescent="0.25">
      <c r="A5" s="6" t="str">
        <f>IF(Rotation!$D$33&gt;0,Rotation!$D$33,"")</f>
        <v>PAL BR151</v>
      </c>
      <c r="B5" t="str" cm="1">
        <f t="array" ref="B5">INDEX($A$1:$A$25,SMALL(ROW($A$1:$A$25)+(100*($A$1:$A$25="")), 5))&amp;""</f>
        <v>RCR BR181</v>
      </c>
      <c r="C5" t="str">
        <f>TRIM(MID(SUBSTITUTE($B5,",",REPT(" ",LEN($B5))),COLUMNS($B:B)*LEN($B5)-(LEN($B5)-1),LEN($B5)))</f>
        <v>RCR BR181</v>
      </c>
    </row>
    <row r="6" spans="1:3" x14ac:dyDescent="0.25">
      <c r="A6" s="6" t="str">
        <f>IF(Rotation!$D$34&gt;0,Rotation!$D$34,"")</f>
        <v>ESC BR133</v>
      </c>
      <c r="B6" t="str" cm="1">
        <f t="array" ref="B6">INDEX($A$1:$A$25,SMALL(ROW($A$1:$A$25)+(100*($A$1:$A$25="")), 6))&amp;""</f>
        <v>OCS BR216, BR217</v>
      </c>
      <c r="C6" t="str">
        <f>TRIM(MID(SUBSTITUTE($B6,",",REPT(" ",LEN($B6))),COLUMNS($B:B)*LEN($B6)-(LEN($B6)-1),LEN($B6)))</f>
        <v>OCS BR216</v>
      </c>
    </row>
    <row r="7" spans="1:3" x14ac:dyDescent="0.25">
      <c r="A7" s="6" t="str">
        <f>IF(Rotation!$D$35&gt;0,Rotation!$D$35,"")</f>
        <v>CBD BR106, BR103</v>
      </c>
      <c r="B7" t="str" cm="1">
        <f t="array" ref="B7">INDEX($A$1:$A$25,SMALL(ROW($A$1:$A$25)+(100*($A$1:$A$25="")), 7))&amp;""</f>
        <v>SMC BR141, BR143, BR142</v>
      </c>
      <c r="C7" t="str">
        <f>TRIM(MID(SUBSTITUTE($B7,",",REPT(" ",LEN($B7))),COLUMNS($B:B)*LEN($B7)-(LEN($B7)-1),LEN($B7)))</f>
        <v>SMC BR141</v>
      </c>
    </row>
    <row r="8" spans="1:3" x14ac:dyDescent="0.25">
      <c r="A8" s="6" t="str">
        <f>IF(Rotation!$D$36&gt;0,Rotation!$D$36,"")</f>
        <v>RCR BR181</v>
      </c>
      <c r="B8" t="str" cm="1">
        <f t="array" ref="B8">INDEX($A$1:$A$25,SMALL(ROW($A$1:$A$25)+(100*($A$1:$A$25="")), 8))&amp;""</f>
        <v xml:space="preserve">VTA BR122 </v>
      </c>
      <c r="C8" t="str">
        <f>TRIM(MID(SUBSTITUTE($B8,",",REPT(" ",LEN($B8))),COLUMNS($B:B)*LEN($B8)-(LEN($B8)-1),LEN($B8)))</f>
        <v>VTA BR122</v>
      </c>
    </row>
    <row r="9" spans="1:3" x14ac:dyDescent="0.25">
      <c r="A9" s="6" t="str">
        <f>IF(Rotation!$D$37&gt;0,Rotation!$D$37,"")</f>
        <v/>
      </c>
      <c r="B9" t="str" cm="1">
        <f t="array" ref="B9">INDEX($A$1:$A$25,SMALL(ROW($A$1:$A$25)+(100*($A$1:$A$25="")), 9))&amp;""</f>
        <v>SPI BR171</v>
      </c>
      <c r="C9" t="str">
        <f>TRIM(MID(SUBSTITUTE($B9,",",REPT(" ",LEN($B9))),COLUMNS($B:B)*LEN($B9)-(LEN($B9)-1),LEN($B9)))</f>
        <v>SPI BR171</v>
      </c>
    </row>
    <row r="10" spans="1:3" x14ac:dyDescent="0.25">
      <c r="A10" s="6" t="str">
        <f>IF(Rotation!$D$38&gt;0,Rotation!$D$38,"")</f>
        <v>OCS BR216, BR217</v>
      </c>
      <c r="B10" t="str" cm="1">
        <f t="array" ref="B10">INDEX($A$1:$A$25,SMALL(ROW($A$1:$A$25)+(100*($A$1:$A$25="")), 10))&amp;""</f>
        <v>ENC BR234</v>
      </c>
      <c r="C10" t="str">
        <f>TRIM(MID(SUBSTITUTE($B10,",",REPT(" ",LEN($B10))),COLUMNS($B:B)*LEN($B10)-(LEN($B10)-1),LEN($B10)))</f>
        <v>ENC BR234</v>
      </c>
    </row>
    <row r="11" spans="1:3" x14ac:dyDescent="0.25">
      <c r="A11" s="6" t="str">
        <f>IF(Rotation!$D$39&gt;0,Rotation!$D$39,"")</f>
        <v>SMC BR141, BR143, BR142</v>
      </c>
      <c r="B11" t="str" cm="1">
        <f t="array" ref="B11">INDEX($A$1:$A$25,SMALL(ROW($A$1:$A$25)+(100*($A$1:$A$25="")), 11))&amp;""</f>
        <v>PYR BR191</v>
      </c>
      <c r="C11" t="str">
        <f>TRIM(MID(SUBSTITUTE($B11,",",REPT(" ",LEN($B11))),COLUMNS($B:B)*LEN($B11)-(LEN($B11)-1),LEN($B11)))</f>
        <v>PYR BR191</v>
      </c>
    </row>
    <row r="12" spans="1:3" x14ac:dyDescent="0.25">
      <c r="A12" s="6" t="str">
        <f>IF(Rotation!$D$40&gt;0,Rotation!$D$40,"")</f>
        <v xml:space="preserve">VTA BR122 </v>
      </c>
      <c r="B12" t="str" cm="1">
        <f t="array" ref="B12">INDEX($A$1:$A$25,SMALL(ROW($A$1:$A$25)+(100*($A$1:$A$25="")), 12))&amp;""</f>
        <v>NCF BR114</v>
      </c>
      <c r="C12" t="str">
        <f>TRIM(MID(SUBSTITUTE($B12,",",REPT(" ",LEN($B12))),COLUMNS($B:B)*LEN($B12)-(LEN($B12)-1),LEN($B12)))</f>
        <v>NCF BR114</v>
      </c>
    </row>
    <row r="13" spans="1:3" x14ac:dyDescent="0.25">
      <c r="A13" s="6" t="str">
        <f>IF(Rotation!$D$41&gt;0,Rotation!$D$41,"")</f>
        <v>SPI BR171</v>
      </c>
      <c r="B13" t="str" cm="1">
        <f t="array" ref="B13">INDEX($A$1:$A$25,SMALL(ROW($A$1:$A$25)+(100*($A$1:$A$25="")), 13))&amp;""</f>
        <v>RSF BR265, BR262</v>
      </c>
      <c r="C13" t="str">
        <f>TRIM(MID(SUBSTITUTE($B13,",",REPT(" ",LEN($B13))),COLUMNS($B:B)*LEN($B13)-(LEN($B13)-1),LEN($B13)))</f>
        <v>RSF BR265</v>
      </c>
    </row>
    <row r="14" spans="1:3" x14ac:dyDescent="0.25">
      <c r="A14" s="6" t="str">
        <f>IF(Rotation!$D$42&gt;0,Rotation!$D$42,"")</f>
        <v>ENC BR234</v>
      </c>
      <c r="B14" t="e" cm="1">
        <f t="array" ref="B14">INDEX($A$1:$A$25,SMALL(ROW($A$1:$A$25)+(100*($A$1:$A$25="")), 14))&amp;""</f>
        <v>#REF!</v>
      </c>
      <c r="C14" t="e">
        <f>TRIM(MID(SUBSTITUTE($B14,",",REPT(" ",LEN($B14))),COLUMNS($B:B)*LEN($B14)-(LEN($B14)-1),LEN($B14)))</f>
        <v>#REF!</v>
      </c>
    </row>
    <row r="15" spans="1:3" x14ac:dyDescent="0.25">
      <c r="A15" s="6" t="str">
        <f>IF(Rotation!$D$43&gt;0,Rotation!$D$43,"")</f>
        <v>PYR BR191</v>
      </c>
      <c r="B15" t="e" cm="1">
        <f t="array" ref="B15">INDEX($A$1:$A$25,SMALL(ROW($A$1:$A$25)+(100*($A$1:$A$25="")), 15))&amp;""</f>
        <v>#REF!</v>
      </c>
      <c r="C15" t="e">
        <f>TRIM(MID(SUBSTITUTE($B15,",",REPT(" ",LEN($B15))),COLUMNS($B:B)*LEN($B15)-(LEN($B15)-1),LEN($B15)))</f>
        <v>#REF!</v>
      </c>
    </row>
    <row r="16" spans="1:3" x14ac:dyDescent="0.25">
      <c r="A16" s="6" t="str">
        <f>IF(Rotation!$D$44&gt;0,Rotation!$D$44,"")</f>
        <v>NCF BR114</v>
      </c>
      <c r="B16" t="e" cm="1">
        <f t="array" ref="B16">INDEX($A$1:$A$25,SMALL(ROW($A$1:$A$25)+(100*($A$1:$A$25="")), 16))&amp;""</f>
        <v>#REF!</v>
      </c>
      <c r="C16" t="e">
        <f>TRIM(MID(SUBSTITUTE($B16,",",REPT(" ",LEN($B16))),COLUMNS($B:B)*LEN($B16)-(LEN($B16)-1),LEN($B16)))</f>
        <v>#REF!</v>
      </c>
    </row>
    <row r="17" spans="1:3" x14ac:dyDescent="0.25">
      <c r="A17" s="6" t="str">
        <f>IF(Rotation!$D$45&gt;0,Rotation!$D$45,"")</f>
        <v>RSF BR265, BR262</v>
      </c>
      <c r="B17" t="e" cm="1">
        <f t="array" ref="B17">INDEX($A$1:$A$25,SMALL(ROW($A$1:$A$25)+(100*($A$1:$A$25="")), 17))&amp;""</f>
        <v>#REF!</v>
      </c>
      <c r="C17" t="e">
        <f>TRIM(MID(SUBSTITUTE($B17,",",REPT(" ",LEN($B17))),COLUMNS($B:B)*LEN($B17)-(LEN($B17)-1),LEN($B17)))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885C-AFFA-4035-AB04-138B1D6E073C}">
  <dimension ref="A1:C51"/>
  <sheetViews>
    <sheetView workbookViewId="0">
      <selection activeCell="C2" sqref="C2"/>
    </sheetView>
  </sheetViews>
  <sheetFormatPr defaultRowHeight="15" x14ac:dyDescent="0.25"/>
  <cols>
    <col min="1" max="1" width="20.28515625" bestFit="1" customWidth="1"/>
  </cols>
  <sheetData>
    <row r="1" spans="1:3" x14ac:dyDescent="0.25">
      <c r="A1" t="s">
        <v>58</v>
      </c>
      <c r="B1" t="s">
        <v>59</v>
      </c>
      <c r="C1" t="s">
        <v>60</v>
      </c>
    </row>
    <row r="2" spans="1:3" x14ac:dyDescent="0.25">
      <c r="A2" t="str">
        <f>IF('Recent Strike Teams'!$B$3&gt;0,'Recent Strike Teams'!$B$3,"")</f>
        <v>6415C</v>
      </c>
      <c r="B2" t="str">
        <f>LEFT(A2,4)</f>
        <v>6415</v>
      </c>
      <c r="C2" cm="1">
        <f t="array" ref="C2">IF(LOOKUP(2,1/(B:B&lt;&gt;""),B:B)="6419","6410",(LOOKUP(2,1/(B:B&lt;&gt;""),B:B)+1))</f>
        <v>6418</v>
      </c>
    </row>
    <row r="3" spans="1:3" x14ac:dyDescent="0.25">
      <c r="A3" t="str">
        <f>IF('Recent Strike Teams'!$B$4&gt;0,'Recent Strike Teams'!$B$4,"")</f>
        <v>6416C</v>
      </c>
      <c r="B3" t="str">
        <f t="shared" ref="B3:B51" si="0">LEFT(A3,4)</f>
        <v>6416</v>
      </c>
    </row>
    <row r="4" spans="1:3" x14ac:dyDescent="0.25">
      <c r="A4" t="str">
        <f>IF('Recent Strike Teams'!$B$5&gt;0,'Recent Strike Teams'!$B$5,"")</f>
        <v>6418C</v>
      </c>
      <c r="B4" t="str">
        <f t="shared" si="0"/>
        <v>6418</v>
      </c>
    </row>
    <row r="5" spans="1:3" x14ac:dyDescent="0.25">
      <c r="A5" t="str">
        <f>IF('Recent Strike Teams'!$B$6&gt;0,'Recent Strike Teams'!$B$6,"")</f>
        <v>6419C</v>
      </c>
      <c r="B5" t="str">
        <f t="shared" si="0"/>
        <v>6419</v>
      </c>
    </row>
    <row r="6" spans="1:3" x14ac:dyDescent="0.25">
      <c r="A6" t="str">
        <f>IF('Recent Strike Teams'!$B$7&gt;0,'Recent Strike Teams'!$B$7,"")</f>
        <v>6417C</v>
      </c>
      <c r="B6" t="str">
        <f t="shared" si="0"/>
        <v>6417</v>
      </c>
    </row>
    <row r="7" spans="1:3" x14ac:dyDescent="0.25">
      <c r="A7" t="str">
        <f>IF('Recent Strike Teams'!$B$8&gt;0,'Recent Strike Teams'!$B$8,"")</f>
        <v>6418C</v>
      </c>
      <c r="B7" t="str">
        <f t="shared" si="0"/>
        <v>6418</v>
      </c>
    </row>
    <row r="8" spans="1:3" x14ac:dyDescent="0.25">
      <c r="A8" t="str">
        <f>IF('Recent Strike Teams'!$B$9&gt;0,'Recent Strike Teams'!$B$9,"")</f>
        <v/>
      </c>
      <c r="B8" t="str">
        <f t="shared" si="0"/>
        <v/>
      </c>
    </row>
    <row r="9" spans="1:3" x14ac:dyDescent="0.25">
      <c r="A9" t="str">
        <f>IF('Recent Strike Teams'!$B$10&gt;0,'Recent Strike Teams'!$B$10,"")</f>
        <v>6410C</v>
      </c>
      <c r="B9" t="str">
        <f t="shared" si="0"/>
        <v>6410</v>
      </c>
    </row>
    <row r="10" spans="1:3" x14ac:dyDescent="0.25">
      <c r="A10" t="str">
        <f>IF('Recent Strike Teams'!$B$11&gt;0,'Recent Strike Teams'!$B$11,"")</f>
        <v/>
      </c>
      <c r="B10" t="str">
        <f t="shared" si="0"/>
        <v/>
      </c>
    </row>
    <row r="11" spans="1:3" x14ac:dyDescent="0.25">
      <c r="A11" t="str">
        <f>IF('Recent Strike Teams'!$B$12&gt;0,'Recent Strike Teams'!$B$12,"")</f>
        <v>6411C</v>
      </c>
      <c r="B11" t="str">
        <f t="shared" si="0"/>
        <v>6411</v>
      </c>
    </row>
    <row r="12" spans="1:3" x14ac:dyDescent="0.25">
      <c r="A12" t="str">
        <f>IF('Recent Strike Teams'!$B$13&gt;0,'Recent Strike Teams'!$B$13,"")</f>
        <v>6412C</v>
      </c>
      <c r="B12" t="str">
        <f t="shared" si="0"/>
        <v>6412</v>
      </c>
    </row>
    <row r="13" spans="1:3" x14ac:dyDescent="0.25">
      <c r="A13" t="str">
        <f>IF('Recent Strike Teams'!$B$14&gt;0,'Recent Strike Teams'!$B$14,"")</f>
        <v>6413A</v>
      </c>
      <c r="B13" t="str">
        <f t="shared" si="0"/>
        <v>6413</v>
      </c>
    </row>
    <row r="14" spans="1:3" x14ac:dyDescent="0.25">
      <c r="A14" t="str">
        <f>IF('Recent Strike Teams'!$B$15&gt;0,'Recent Strike Teams'!$B$15,"")</f>
        <v>6414F</v>
      </c>
      <c r="B14" t="str">
        <f t="shared" si="0"/>
        <v>6414</v>
      </c>
    </row>
    <row r="15" spans="1:3" x14ac:dyDescent="0.25">
      <c r="A15" t="str">
        <f>IF('Recent Strike Teams'!$B$16&gt;0,'Recent Strike Teams'!$B$16,"")</f>
        <v>6415C</v>
      </c>
      <c r="B15" t="str">
        <f t="shared" si="0"/>
        <v>6415</v>
      </c>
    </row>
    <row r="16" spans="1:3" x14ac:dyDescent="0.25">
      <c r="A16" t="str">
        <f>IF('Recent Strike Teams'!$B$17&gt;0,'Recent Strike Teams'!$B$17,"")</f>
        <v>6416C</v>
      </c>
      <c r="B16" t="str">
        <f t="shared" si="0"/>
        <v>6416</v>
      </c>
    </row>
    <row r="17" spans="1:2" x14ac:dyDescent="0.25">
      <c r="A17" t="str">
        <f>IF('Recent Strike Teams'!$B$18&gt;0,'Recent Strike Teams'!$B$18,"")</f>
        <v>6417A</v>
      </c>
      <c r="B17" t="str">
        <f t="shared" si="0"/>
        <v>6417</v>
      </c>
    </row>
    <row r="18" spans="1:2" x14ac:dyDescent="0.25">
      <c r="A18" t="str">
        <f>IF('Recent Strike Teams'!$B$19&gt;0,'Recent Strike Teams'!$B$19,"")</f>
        <v/>
      </c>
      <c r="B18" t="str">
        <f t="shared" si="0"/>
        <v/>
      </c>
    </row>
    <row r="19" spans="1:2" x14ac:dyDescent="0.25">
      <c r="A19" t="str">
        <f>IF('Recent Strike Teams'!$B$20&gt;0,'Recent Strike Teams'!$B$20,"")</f>
        <v>6418A</v>
      </c>
      <c r="B19" t="str">
        <f t="shared" si="0"/>
        <v>6418</v>
      </c>
    </row>
    <row r="20" spans="1:2" x14ac:dyDescent="0.25">
      <c r="A20" t="str">
        <f>IF('Recent Strike Teams'!$B$21&gt;0,'Recent Strike Teams'!$B$21,"")</f>
        <v>6419C</v>
      </c>
      <c r="B20" t="str">
        <f t="shared" si="0"/>
        <v>6419</v>
      </c>
    </row>
    <row r="21" spans="1:2" x14ac:dyDescent="0.25">
      <c r="A21" t="str">
        <f>IF('Recent Strike Teams'!$B$22&gt;0,'Recent Strike Teams'!$B$22,"")</f>
        <v>6410A</v>
      </c>
      <c r="B21" t="str">
        <f t="shared" si="0"/>
        <v>6410</v>
      </c>
    </row>
    <row r="22" spans="1:2" x14ac:dyDescent="0.25">
      <c r="A22" t="str">
        <f>IF('Recent Strike Teams'!$B$23&gt;0,'Recent Strike Teams'!$B$23,"")</f>
        <v>6411C</v>
      </c>
      <c r="B22" t="str">
        <f t="shared" si="0"/>
        <v>6411</v>
      </c>
    </row>
    <row r="23" spans="1:2" x14ac:dyDescent="0.25">
      <c r="A23" t="str">
        <f>IF('Recent Strike Teams'!$B$24&gt;0,'Recent Strike Teams'!$B$24,"")</f>
        <v>6410A</v>
      </c>
      <c r="B23" t="str">
        <f t="shared" si="0"/>
        <v>6410</v>
      </c>
    </row>
    <row r="24" spans="1:2" x14ac:dyDescent="0.25">
      <c r="A24" t="str">
        <f>IF('Recent Strike Teams'!$B$25&gt;0,'Recent Strike Teams'!$B$25,"")</f>
        <v>6411A</v>
      </c>
      <c r="B24" t="str">
        <f t="shared" si="0"/>
        <v>6411</v>
      </c>
    </row>
    <row r="25" spans="1:2" x14ac:dyDescent="0.25">
      <c r="A25" t="str">
        <f>IF('Recent Strike Teams'!$B$26&gt;0,'Recent Strike Teams'!$B$26,"")</f>
        <v>6412C</v>
      </c>
      <c r="B25" t="str">
        <f t="shared" si="0"/>
        <v>6412</v>
      </c>
    </row>
    <row r="26" spans="1:2" x14ac:dyDescent="0.25">
      <c r="A26" t="str">
        <f>IF('Recent Strike Teams'!$B$27&gt;0,'Recent Strike Teams'!$B$27,"")</f>
        <v>6413C</v>
      </c>
      <c r="B26" t="str">
        <f t="shared" si="0"/>
        <v>6413</v>
      </c>
    </row>
    <row r="27" spans="1:2" x14ac:dyDescent="0.25">
      <c r="A27" t="str">
        <f>IF('Recent Strike Teams'!$B$28&gt;0,'Recent Strike Teams'!$B$28,"")</f>
        <v>6414C</v>
      </c>
      <c r="B27" t="str">
        <f t="shared" si="0"/>
        <v>6414</v>
      </c>
    </row>
    <row r="28" spans="1:2" x14ac:dyDescent="0.25">
      <c r="A28" t="str">
        <f>IF('Recent Strike Teams'!$B$29&gt;0,'Recent Strike Teams'!$B$29,"")</f>
        <v>6415A</v>
      </c>
      <c r="B28" t="str">
        <f t="shared" si="0"/>
        <v>6415</v>
      </c>
    </row>
    <row r="29" spans="1:2" x14ac:dyDescent="0.25">
      <c r="A29" t="str">
        <f>IF('Recent Strike Teams'!$B$30&gt;0,'Recent Strike Teams'!$B$30,"")</f>
        <v>6416A</v>
      </c>
      <c r="B29" t="str">
        <f t="shared" si="0"/>
        <v>6416</v>
      </c>
    </row>
    <row r="30" spans="1:2" x14ac:dyDescent="0.25">
      <c r="A30" t="str">
        <f>IF('Recent Strike Teams'!$B$31&gt;0,'Recent Strike Teams'!$B$31,"")</f>
        <v>6417C</v>
      </c>
      <c r="B30" t="str">
        <f t="shared" si="0"/>
        <v>6417</v>
      </c>
    </row>
    <row r="31" spans="1:2" x14ac:dyDescent="0.25">
      <c r="A31" t="str">
        <f>IF('Recent Strike Teams'!$B$32&gt;0,'Recent Strike Teams'!$B$32,"")</f>
        <v/>
      </c>
      <c r="B31" t="str">
        <f t="shared" si="0"/>
        <v/>
      </c>
    </row>
    <row r="32" spans="1:2" x14ac:dyDescent="0.25">
      <c r="A32" t="str">
        <f>IF('Recent Strike Teams'!$B$33&gt;0,'Recent Strike Teams'!$B$33,"")</f>
        <v/>
      </c>
      <c r="B32" t="str">
        <f t="shared" si="0"/>
        <v/>
      </c>
    </row>
    <row r="33" spans="1:2" x14ac:dyDescent="0.25">
      <c r="A33" t="str">
        <f>IF('Recent Strike Teams'!$B$34&gt;0,'Recent Strike Teams'!$B$34,"")</f>
        <v/>
      </c>
      <c r="B33" t="str">
        <f t="shared" si="0"/>
        <v/>
      </c>
    </row>
    <row r="34" spans="1:2" x14ac:dyDescent="0.25">
      <c r="A34" t="str">
        <f>IF('Recent Strike Teams'!$B$35&gt;0,'Recent Strike Teams'!$B$35,"")</f>
        <v/>
      </c>
      <c r="B34" t="str">
        <f t="shared" si="0"/>
        <v/>
      </c>
    </row>
    <row r="35" spans="1:2" x14ac:dyDescent="0.25">
      <c r="A35" t="str">
        <f>IF('Recent Strike Teams'!$B$36&gt;0,'Recent Strike Teams'!$B$36,"")</f>
        <v/>
      </c>
      <c r="B35" t="str">
        <f t="shared" si="0"/>
        <v/>
      </c>
    </row>
    <row r="36" spans="1:2" x14ac:dyDescent="0.25">
      <c r="A36" t="str">
        <f>IF('Recent Strike Teams'!$B$37&gt;0,'Recent Strike Teams'!$B$37,"")</f>
        <v/>
      </c>
      <c r="B36" t="str">
        <f t="shared" si="0"/>
        <v/>
      </c>
    </row>
    <row r="37" spans="1:2" x14ac:dyDescent="0.25">
      <c r="A37" t="str">
        <f>IF('Recent Strike Teams'!$B$38&gt;0,'Recent Strike Teams'!$B$38,"")</f>
        <v/>
      </c>
      <c r="B37" t="str">
        <f t="shared" si="0"/>
        <v/>
      </c>
    </row>
    <row r="38" spans="1:2" x14ac:dyDescent="0.25">
      <c r="A38" t="str">
        <f>IF('Recent Strike Teams'!$B$39&gt;0,'Recent Strike Teams'!$B$39,"")</f>
        <v/>
      </c>
      <c r="B38" t="str">
        <f t="shared" si="0"/>
        <v/>
      </c>
    </row>
    <row r="39" spans="1:2" x14ac:dyDescent="0.25">
      <c r="A39" t="str">
        <f>IF('Recent Strike Teams'!$B$40&gt;0,'Recent Strike Teams'!$B$40,"")</f>
        <v/>
      </c>
      <c r="B39" t="str">
        <f t="shared" si="0"/>
        <v/>
      </c>
    </row>
    <row r="40" spans="1:2" x14ac:dyDescent="0.25">
      <c r="A40" t="str">
        <f>IF('Recent Strike Teams'!$B$41&gt;0,'Recent Strike Teams'!$B$3,"")</f>
        <v/>
      </c>
      <c r="B40" t="str">
        <f t="shared" si="0"/>
        <v/>
      </c>
    </row>
    <row r="41" spans="1:2" x14ac:dyDescent="0.25">
      <c r="A41" t="str">
        <f>IF('Recent Strike Teams'!$B$42&gt;0,'Recent Strike Teams'!$B$42,"")</f>
        <v/>
      </c>
      <c r="B41" t="str">
        <f t="shared" si="0"/>
        <v/>
      </c>
    </row>
    <row r="42" spans="1:2" x14ac:dyDescent="0.25">
      <c r="A42" t="str">
        <f>IF('Recent Strike Teams'!$B$43&gt;0,'Recent Strike Teams'!$B$43,"")</f>
        <v/>
      </c>
      <c r="B42" t="str">
        <f t="shared" si="0"/>
        <v/>
      </c>
    </row>
    <row r="43" spans="1:2" x14ac:dyDescent="0.25">
      <c r="A43" t="str">
        <f>IF('Recent Strike Teams'!$B$44&gt;0,'Recent Strike Teams'!$B$44,"")</f>
        <v/>
      </c>
      <c r="B43" t="str">
        <f t="shared" si="0"/>
        <v/>
      </c>
    </row>
    <row r="44" spans="1:2" x14ac:dyDescent="0.25">
      <c r="A44" t="str">
        <f>IF('Recent Strike Teams'!$B$45&gt;0,'Recent Strike Teams'!$B$45,"")</f>
        <v/>
      </c>
      <c r="B44" t="str">
        <f t="shared" si="0"/>
        <v/>
      </c>
    </row>
    <row r="45" spans="1:2" x14ac:dyDescent="0.25">
      <c r="A45" t="str">
        <f>IF('Recent Strike Teams'!$B$46&gt;0,'Recent Strike Teams'!$B$46,"")</f>
        <v/>
      </c>
      <c r="B45" t="str">
        <f t="shared" si="0"/>
        <v/>
      </c>
    </row>
    <row r="46" spans="1:2" x14ac:dyDescent="0.25">
      <c r="A46" t="str">
        <f>IF('Recent Strike Teams'!$B$47&gt;0,'Recent Strike Teams'!$B$3,"")</f>
        <v/>
      </c>
      <c r="B46" t="str">
        <f t="shared" si="0"/>
        <v/>
      </c>
    </row>
    <row r="47" spans="1:2" x14ac:dyDescent="0.25">
      <c r="A47" t="str">
        <f>IF('Recent Strike Teams'!$B$47&gt;0,'Recent Strike Teams'!$B$47,"")</f>
        <v/>
      </c>
      <c r="B47" t="str">
        <f t="shared" si="0"/>
        <v/>
      </c>
    </row>
    <row r="48" spans="1:2" x14ac:dyDescent="0.25">
      <c r="A48" t="str">
        <f>IF('Recent Strike Teams'!$B$48&gt;0,'Recent Strike Teams'!$B$48,"")</f>
        <v/>
      </c>
      <c r="B48" t="str">
        <f t="shared" si="0"/>
        <v/>
      </c>
    </row>
    <row r="49" spans="1:2" x14ac:dyDescent="0.25">
      <c r="A49" t="str">
        <f>IF('Recent Strike Teams'!$B$49&gt;0,'Recent Strike Teams'!$B$49,"")</f>
        <v/>
      </c>
      <c r="B49" t="str">
        <f t="shared" si="0"/>
        <v/>
      </c>
    </row>
    <row r="50" spans="1:2" x14ac:dyDescent="0.25">
      <c r="A50" t="str">
        <f>IF('Recent Strike Teams'!$B$50&gt;0,'Recent Strike Teams'!$B$50,"")</f>
        <v/>
      </c>
      <c r="B50" t="str">
        <f t="shared" si="0"/>
        <v/>
      </c>
    </row>
    <row r="51" spans="1:2" x14ac:dyDescent="0.25">
      <c r="A51" t="str">
        <f>IF('Recent Strike Teams'!$B$51&gt;0,'Recent Strike Teams'!$B$51,"")</f>
        <v/>
      </c>
      <c r="B5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Rotation</vt:lpstr>
      <vt:lpstr>Recent Strike Teams</vt:lpstr>
      <vt:lpstr>Edit Rotation</vt:lpstr>
      <vt:lpstr>Type 1 Data</vt:lpstr>
      <vt:lpstr>Type 3 Data</vt:lpstr>
      <vt:lpstr>Strike Team Data</vt:lpstr>
    </vt:vector>
  </TitlesOfParts>
  <Company>NCDJPA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mcdermott</dc:creator>
  <cp:lastModifiedBy>Brittany Perreira</cp:lastModifiedBy>
  <cp:lastPrinted>2021-07-22T20:12:10Z</cp:lastPrinted>
  <dcterms:created xsi:type="dcterms:W3CDTF">2011-06-28T15:00:15Z</dcterms:created>
  <dcterms:modified xsi:type="dcterms:W3CDTF">2024-11-19T01:10:28Z</dcterms:modified>
</cp:coreProperties>
</file>